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RED LEGGY 1" sheetId="1" r:id="rId4"/>
    <sheet state="visible" name="RED EPIC 50" sheetId="2" r:id="rId5"/>
    <sheet state="visible" name="GREEN LEGGY 1" sheetId="3" r:id="rId6"/>
    <sheet state="visible" name="GREEN EPIC 50" sheetId="4" r:id="rId7"/>
    <sheet state="visible" name="BLUE LEGGY 1" sheetId="5" r:id="rId8"/>
    <sheet state="visible" name="BLUE EPIC 50" sheetId="6" r:id="rId9"/>
    <sheet state="visible" name="YELLOW LEGGY 1" sheetId="7" r:id="rId10"/>
    <sheet state="visible" name="YELLOW EPIC 50" sheetId="8" r:id="rId11"/>
    <sheet state="visible" name="TEAL LEGGY 1" sheetId="9" r:id="rId12"/>
    <sheet state="visible" name="TEAL EPIC 50" sheetId="10" r:id="rId13"/>
  </sheets>
  <definedNames/>
  <calcPr/>
</workbook>
</file>

<file path=xl/sharedStrings.xml><?xml version="1.0" encoding="utf-8"?>
<sst xmlns="http://schemas.openxmlformats.org/spreadsheetml/2006/main" count="1688" uniqueCount="192">
  <si>
    <t>STANDARD CANNON</t>
  </si>
  <si>
    <t>4X EVENT</t>
  </si>
  <si>
    <t>2X EVENT + 2X DMG</t>
  </si>
  <si>
    <t>4X FIRE</t>
  </si>
  <si>
    <t>4X DMG</t>
  </si>
  <si>
    <t>LV 1 legendary MAX TRAINS</t>
  </si>
  <si>
    <t>BASE DMG</t>
  </si>
  <si>
    <t>CD</t>
  </si>
  <si>
    <t>DMG WITH TRAINS</t>
  </si>
  <si>
    <t>CRIT RATE</t>
  </si>
  <si>
    <t>DMG</t>
  </si>
  <si>
    <t>CRIT DMG</t>
  </si>
  <si>
    <t>DMG flat</t>
  </si>
  <si>
    <t>BASE CD</t>
  </si>
  <si>
    <t>FIRE</t>
  </si>
  <si>
    <t>CD WITH TRAINS</t>
  </si>
  <si>
    <t>RANGE</t>
  </si>
  <si>
    <t>SPD</t>
  </si>
  <si>
    <t>DPS CRIT FIRE</t>
  </si>
  <si>
    <t>DMG FIRE</t>
  </si>
  <si>
    <t>*SORT BY MAX EVENT PERKS, MIX EVENT, FIRE, DMG, CRIT, CD</t>
  </si>
  <si>
    <t>DPS RAW</t>
  </si>
  <si>
    <t>DMG RAW</t>
  </si>
  <si>
    <t>*in summary, use event perks for general use, fire perks if you can maintain fire, or dmg perks for raw dmg</t>
  </si>
  <si>
    <t>BLAST CANNON</t>
  </si>
  <si>
    <t>3X EVENT + FIRE</t>
  </si>
  <si>
    <t>SNIPER CANNON</t>
  </si>
  <si>
    <t xml:space="preserve"> 4X CRIT RATE</t>
  </si>
  <si>
    <t>EVENT + 3X CRIT RATE</t>
  </si>
  <si>
    <t>4X CRIT DMG</t>
  </si>
  <si>
    <t>DMG CRIT FIRE</t>
  </si>
  <si>
    <t>DPS CRIT</t>
  </si>
  <si>
    <t>DMG CRIT</t>
  </si>
  <si>
    <t>*in summary, use event perks for general use, crit rate perks for frequent crits, or fire perks if you can maintain fire</t>
  </si>
  <si>
    <t>EXPLOSIVE CANNON</t>
  </si>
  <si>
    <t>GATLING GUN</t>
  </si>
  <si>
    <t>3X EVENT (3 AVAILABLE) + FIRE</t>
  </si>
  <si>
    <t>3X EVENT + DMG</t>
  </si>
  <si>
    <t>TIME TO SHOOT</t>
  </si>
  <si>
    <t>PROJECTILES</t>
  </si>
  <si>
    <t>DPS FIRE</t>
  </si>
  <si>
    <t>TOTAL DMG FIRE</t>
  </si>
  <si>
    <t>TOTAL DMG RAW</t>
  </si>
  <si>
    <t>*in summary, use event perks for general use, fire perks if you can maintain fire, or dmg perks for stronger regular hits</t>
  </si>
  <si>
    <t>CARRONADE</t>
  </si>
  <si>
    <t>3X EVENT (3 AVAILABLE) + DMG</t>
  </si>
  <si>
    <t>DPS</t>
  </si>
  <si>
    <t>TOTAL DMG</t>
  </si>
  <si>
    <t>*in summary, use event perks for general use, or dmg perks for raw dmg</t>
  </si>
  <si>
    <t>GRENADE LAUNCHER</t>
  </si>
  <si>
    <t>3X EVENT + CRIT</t>
  </si>
  <si>
    <t>2X EVENT + 2X CRIT</t>
  </si>
  <si>
    <t>4X CRIT</t>
  </si>
  <si>
    <t>*in summary, use event perks for general use, or crit perks for frequent crits</t>
  </si>
  <si>
    <t>STANDARD MORTAR</t>
  </si>
  <si>
    <t>3X EVENT + FROST (3 event perks available)</t>
  </si>
  <si>
    <t>4X FROST</t>
  </si>
  <si>
    <t>2X EVENT + 2X FROST</t>
  </si>
  <si>
    <t>FROST</t>
  </si>
  <si>
    <t>DPS DIRECT FROST</t>
  </si>
  <si>
    <t>DIRECT HIT</t>
  </si>
  <si>
    <t>DMG FROST</t>
  </si>
  <si>
    <t>*in summary, use event perks for general use, dmg perks for max damage, or frost perks if you can maintain frost</t>
  </si>
  <si>
    <t>LONG RANGE MORTAR</t>
  </si>
  <si>
    <t>BALLPARK MORTAR</t>
  </si>
  <si>
    <t>*in summary, use event perks for general use, dmg perks for raw damage, or frost perks if you can maintain frost</t>
  </si>
  <si>
    <t>BIG BERTA</t>
  </si>
  <si>
    <t>STANDARD TORPEDO</t>
  </si>
  <si>
    <t>3X EVENT + FROST</t>
  </si>
  <si>
    <t>3X FROST + WILDFIRE</t>
  </si>
  <si>
    <t>3X DMG + WILDFIRE</t>
  </si>
  <si>
    <t>DPS CRIT FROST</t>
  </si>
  <si>
    <t>DPS FROST</t>
  </si>
  <si>
    <t>DMG CRIT FROST</t>
  </si>
  <si>
    <t>*in summary, use event perks for general use, or frost perks if you can maintain frost</t>
  </si>
  <si>
    <t>BIG TORPEDO</t>
  </si>
  <si>
    <t>SWIFT TORPEDO</t>
  </si>
  <si>
    <t>TRIPLE TORPEDO</t>
  </si>
  <si>
    <t>*in summary, use event perks for general use, frost perks if you can maintain frost, or dmg perks for dmg</t>
  </si>
  <si>
    <t>RAILGUN</t>
  </si>
  <si>
    <t>4X CD</t>
  </si>
  <si>
    <t>STUN CHANCE</t>
  </si>
  <si>
    <t>*in summary, event perks are better than regular perks in *every way</t>
  </si>
  <si>
    <t>MISSILE</t>
  </si>
  <si>
    <t>MULTIMISSLE</t>
  </si>
  <si>
    <t>*in summary, event perks are better than regular perks in every way</t>
  </si>
  <si>
    <t>MINE</t>
  </si>
  <si>
    <t>3X EVENT + DMG (3 event perks available)</t>
  </si>
  <si>
    <t>FLARE</t>
  </si>
  <si>
    <t>4X DUR</t>
  </si>
  <si>
    <t>DUR</t>
  </si>
  <si>
    <t>*in summary, use event perks for general use, duration perk for total dmg, or dmg perk for strongest fire dmg</t>
  </si>
  <si>
    <t>NAPALM LAUNCHER</t>
  </si>
  <si>
    <t>FIRE BOMB</t>
  </si>
  <si>
    <t>MAX DMG</t>
  </si>
  <si>
    <t>LV 50 epic MAX TRAINS</t>
  </si>
  <si>
    <t xml:space="preserve">BASE DMG W POINTS </t>
  </si>
  <si>
    <t>REPAIR BOX LAUNCHER</t>
  </si>
  <si>
    <t>3X EVENT (3 AVAILABLE) + HEAL</t>
  </si>
  <si>
    <t>3X EVENT + CD</t>
  </si>
  <si>
    <t>4X HEAL</t>
  </si>
  <si>
    <t>2X EVENT + 2X CD</t>
  </si>
  <si>
    <t>BASE HEAL</t>
  </si>
  <si>
    <t>HEAL</t>
  </si>
  <si>
    <t>CRIT HEAL</t>
  </si>
  <si>
    <t>HEAL PER SECOND</t>
  </si>
  <si>
    <t>REPAIR PULSE</t>
  </si>
  <si>
    <t>2X EVENT (2 AVAILABLE) + 2 HEAL</t>
  </si>
  <si>
    <t>2X EVENT + 2 CD</t>
  </si>
  <si>
    <t>HP</t>
  </si>
  <si>
    <t>DURATION</t>
  </si>
  <si>
    <t>TOTAL HEAL</t>
  </si>
  <si>
    <t>HP BONUS</t>
  </si>
  <si>
    <t>DUCT TAPE</t>
  </si>
  <si>
    <t>REPAIR BOLT</t>
  </si>
  <si>
    <t>3X EVENT + HEAL</t>
  </si>
  <si>
    <t>REPAIR PLASMA</t>
  </si>
  <si>
    <t>2X EVENT (2 AVAILABLE) + 2X HEAL</t>
  </si>
  <si>
    <t>1X EVENT + 3X CD</t>
  </si>
  <si>
    <t>BANDAGE</t>
  </si>
  <si>
    <t>1X EVENT (1 AVAILABLE) + 3X HEAL</t>
  </si>
  <si>
    <t>1X EVENT + 3X HP</t>
  </si>
  <si>
    <t>HEAL EVERY INTERVAL</t>
  </si>
  <si>
    <t>BIG BANDAGE</t>
  </si>
  <si>
    <t>STANDARD SHIELD</t>
  </si>
  <si>
    <t>2X EVENT (2 AVAILABLE) + 2X HP</t>
  </si>
  <si>
    <t>4X HP</t>
  </si>
  <si>
    <t>4X DEFENCE</t>
  </si>
  <si>
    <t>DEFENSE</t>
  </si>
  <si>
    <t>BASE HP</t>
  </si>
  <si>
    <t>DMG BONUS</t>
  </si>
  <si>
    <t>HP WITH TRAINS</t>
  </si>
  <si>
    <t>DEFENSE BONUS</t>
  </si>
  <si>
    <t>BIG SHIELD</t>
  </si>
  <si>
    <t>TURBO</t>
  </si>
  <si>
    <t>2X EVENT (2 AVAILABLE) + 2X TURBO</t>
  </si>
  <si>
    <t>1 EVENT + 3X HP</t>
  </si>
  <si>
    <t>4X TURBO</t>
  </si>
  <si>
    <t>BASE SPEED</t>
  </si>
  <si>
    <t>SPEED</t>
  </si>
  <si>
    <t>SPEED INCREASE</t>
  </si>
  <si>
    <t>OVERBOOST</t>
  </si>
  <si>
    <t>NO EVENT PERKS</t>
  </si>
  <si>
    <t>4X DUR (EPIC)</t>
  </si>
  <si>
    <t>4X DUR (RARE)</t>
  </si>
  <si>
    <t>4X DUR (UC)</t>
  </si>
  <si>
    <t>BASE SPEED INCREASE</t>
  </si>
  <si>
    <t>COOLDOWN</t>
  </si>
  <si>
    <t>UPTIME %</t>
  </si>
  <si>
    <t>COOLDOWN FROM TRAINS</t>
  </si>
  <si>
    <t>*in summary, use the best duration perks you can</t>
  </si>
  <si>
    <t>NITRO</t>
  </si>
  <si>
    <t>4X CD (EPIC)</t>
  </si>
  <si>
    <t>4X CD (RARE)</t>
  </si>
  <si>
    <t>4X CD (UC)</t>
  </si>
  <si>
    <t>*in summary, use the best nitro cooldown perks you can</t>
  </si>
  <si>
    <t>TESLA BOLT</t>
  </si>
  <si>
    <t>1X EVENT + 3 DUR</t>
  </si>
  <si>
    <t>BASE STUN</t>
  </si>
  <si>
    <t>STUN</t>
  </si>
  <si>
    <t>CD FROM TRAINS</t>
  </si>
  <si>
    <t>*in summary, use event perks / duration perks for uptime, or cooldown perks for frequent stuns</t>
  </si>
  <si>
    <t>TESLA SHIELD</t>
  </si>
  <si>
    <t>1X EVENT (1 AVAILABLE) + 3X HP</t>
  </si>
  <si>
    <t>1X EVENT + 3X DUR</t>
  </si>
  <si>
    <t>HP PER CD</t>
  </si>
  <si>
    <t>*in summary, use event + duration if you prefer uptime, or event + hp if you prefer protection</t>
  </si>
  <si>
    <t>FROST BLASTER</t>
  </si>
  <si>
    <t>1X EVENT (1 AVAILABLE) + 3X DUR</t>
  </si>
  <si>
    <t>BASE FREEZE</t>
  </si>
  <si>
    <t>FREEZE</t>
  </si>
  <si>
    <t>*in summary, use event perks + duration if you prefer uptime, or event perks + cooldown for frequent frost</t>
  </si>
  <si>
    <t>FROST LAUNCHER</t>
  </si>
  <si>
    <t>*in summary, use duration perks for the most frost, or cooldown perks for frequent frost</t>
  </si>
  <si>
    <t>DEFENCE WALL</t>
  </si>
  <si>
    <t>4X HP (EPIC)</t>
  </si>
  <si>
    <t>4X HP (RARE)</t>
  </si>
  <si>
    <t>4X HP (UC)</t>
  </si>
  <si>
    <t>*in summary, use the hp perks</t>
  </si>
  <si>
    <t>DEFENCE AURA</t>
  </si>
  <si>
    <t>4X DEF</t>
  </si>
  <si>
    <t>4X CD (gen)</t>
  </si>
  <si>
    <t>BASE DEF</t>
  </si>
  <si>
    <t>DEF</t>
  </si>
  <si>
    <t>DEF %</t>
  </si>
  <si>
    <t>*in summary, use defense perks for burst absorbtion, or cd perks for psychological warfare</t>
  </si>
  <si>
    <t>BOLSTER ARMOR</t>
  </si>
  <si>
    <t>CLEANSE PULSE</t>
  </si>
  <si>
    <t>NO PERKS</t>
  </si>
  <si>
    <t>BASE CLEANSE</t>
  </si>
  <si>
    <t>EFFICIENCY %</t>
  </si>
  <si>
    <t>*in summary, use the best cd perks you can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</si>
</sst>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0.0"/>
    <numFmt numFmtId="165" formatCode="0.000"/>
  </numFmts>
  <fonts count="30">
    <font>
      <sz val="11.0"/>
      <color theme="1"/>
      <name val="Aptos Narrow"/>
      <scheme val="minor"/>
    </font>
    <font>
      <b/>
      <sz val="15.0"/>
      <color rgb="FF0E2841"/>
      <name val="Aptos Narrow"/>
    </font>
    <font>
      <b/>
      <sz val="13.0"/>
      <color rgb="FF0E2841"/>
      <name val="Aptos Narrow"/>
    </font>
    <font>
      <b/>
      <sz val="13.0"/>
      <color rgb="FF0E2841"/>
      <name val="Arial"/>
    </font>
    <font>
      <sz val="11.0"/>
      <color theme="1"/>
      <name val="Aptos Narrow"/>
    </font>
    <font>
      <i/>
      <sz val="11.0"/>
      <color rgb="FF7F7F7F"/>
      <name val="Aptos Narrow"/>
    </font>
    <font/>
    <font>
      <sz val="11.0"/>
      <color theme="1"/>
      <name val="Arial"/>
    </font>
    <font>
      <sz val="11.0"/>
      <color rgb="FF3F3F76"/>
      <name val="Aptos Narrow"/>
    </font>
    <font>
      <b/>
      <sz val="11.0"/>
      <color rgb="FF7F7F7F"/>
      <name val="Aptos Narrow"/>
    </font>
    <font>
      <color theme="1"/>
      <name val="Arial"/>
    </font>
    <font>
      <color theme="1"/>
      <name val="Aptos Narrow"/>
      <scheme val="minor"/>
    </font>
    <font>
      <b/>
      <sz val="11.0"/>
      <color rgb="FFFA7D00"/>
      <name val="Arial"/>
    </font>
    <font>
      <sz val="11.0"/>
      <color rgb="FF000000"/>
      <name val="Aptos Narrow"/>
    </font>
    <font>
      <sz val="11.0"/>
      <color rgb="FF7F7F7F"/>
      <name val="Aptos Narrow"/>
    </font>
    <font>
      <sz val="11.0"/>
      <color rgb="FF3F3F3F"/>
      <name val="Aptos Narrow"/>
    </font>
    <font>
      <i/>
      <sz val="11.0"/>
      <color rgb="FF7F7F7F"/>
      <name val="Arial"/>
    </font>
    <font>
      <sz val="11.0"/>
      <color rgb="FF7F7F7F"/>
      <name val="Arial"/>
    </font>
    <font>
      <b/>
      <sz val="11.0"/>
      <color rgb="FFFA7D00"/>
      <name val="Aptos Narrow"/>
    </font>
    <font>
      <b/>
      <sz val="11.0"/>
      <color rgb="FF7F7F7F"/>
      <name val="Arial"/>
    </font>
    <font>
      <b/>
      <sz val="15.0"/>
      <color rgb="FF0E2841"/>
      <name val="Arial"/>
    </font>
    <font>
      <sz val="11.0"/>
      <color rgb="FF000000"/>
      <name val="Arial"/>
    </font>
    <font>
      <b/>
      <sz val="11.0"/>
      <color rgb="FF3F3F3F"/>
      <name val="Aptos Narrow"/>
    </font>
    <font>
      <sz val="11.0"/>
      <color rgb="FF3F3F76"/>
      <name val="Arial"/>
    </font>
    <font>
      <b/>
      <sz val="11.0"/>
      <color rgb="FF666666"/>
      <name val="Arial"/>
    </font>
    <font>
      <sz val="11.0"/>
      <color rgb="FF666666"/>
      <name val="Arial"/>
    </font>
    <font>
      <b/>
      <sz val="11.0"/>
      <color rgb="FF3F3F3F"/>
      <name val="Arial"/>
    </font>
    <font>
      <sz val="11.0"/>
      <color rgb="FF434343"/>
      <name val="Arial"/>
    </font>
    <font>
      <color rgb="FF666666"/>
      <name val="Arial"/>
    </font>
    <font>
      <color rgb="FF666666"/>
      <name val="Aptos Narrow"/>
      <scheme val="minor"/>
    </font>
  </fonts>
  <fills count="5">
    <fill>
      <patternFill patternType="none"/>
    </fill>
    <fill>
      <patternFill patternType="lightGray"/>
    </fill>
    <fill>
      <patternFill patternType="solid">
        <fgColor rgb="FFFFCC99"/>
        <bgColor rgb="FFFFCC99"/>
      </patternFill>
    </fill>
    <fill>
      <patternFill patternType="solid">
        <fgColor rgb="FFF2F2F2"/>
        <bgColor rgb="FFF2F2F2"/>
      </patternFill>
    </fill>
    <fill>
      <patternFill patternType="solid">
        <fgColor rgb="FF00FF00"/>
        <bgColor rgb="FF00FF00"/>
      </patternFill>
    </fill>
  </fills>
  <borders count="17">
    <border/>
    <border>
      <bottom style="thick">
        <color theme="4"/>
      </bottom>
    </border>
    <border>
      <bottom style="thick">
        <color rgb="FF64BDE6"/>
      </bottom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</border>
    <border>
      <left/>
      <top/>
    </border>
    <border>
      <top/>
    </border>
    <border>
      <left/>
      <bottom/>
    </border>
    <border>
      <bottom/>
    </border>
    <border>
      <right/>
      <top/>
    </border>
    <border>
      <right/>
      <bottom/>
    </border>
    <border>
      <left/>
    </border>
    <border>
      <right style="thin">
        <color rgb="FF7F7F7F"/>
      </right>
      <top style="thick">
        <color theme="4"/>
      </top>
    </border>
    <border>
      <right style="thin">
        <color rgb="FF7F7F7F"/>
      </right>
    </border>
    <border>
      <top style="thick">
        <color theme="4"/>
      </top>
    </border>
    <border>
      <bottom style="thick">
        <color rgb="FF156082"/>
      </bottom>
    </border>
    <border>
      <right style="thin">
        <color rgb="FF7F7F7F"/>
      </right>
      <bottom style="thin">
        <color rgb="FF7F7F7F"/>
      </bottom>
    </border>
    <border>
      <left style="thin">
        <color rgb="FF7F7F7F"/>
      </left>
      <right style="thin">
        <color rgb="FF7F7F7F"/>
      </right>
      <bottom style="thin">
        <color rgb="FF7F7F7F"/>
      </bottom>
    </border>
  </borders>
  <cellStyleXfs count="1">
    <xf borderId="0" fillId="0" fontId="0" numFmtId="0" applyAlignment="1" applyFont="1"/>
  </cellStyleXfs>
  <cellXfs count="97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vertical="center"/>
    </xf>
    <xf borderId="0" fillId="0" fontId="2" numFmtId="0" xfId="0" applyAlignment="1" applyFont="1">
      <alignment horizontal="center" vertical="center"/>
    </xf>
    <xf borderId="0" fillId="0" fontId="3" numFmtId="0" xfId="0" applyAlignment="1" applyFont="1">
      <alignment horizontal="center" readingOrder="0" shrinkToFit="0" vertical="center" wrapText="1"/>
    </xf>
    <xf borderId="0" fillId="0" fontId="4" numFmtId="0" xfId="0" applyFont="1"/>
    <xf borderId="0" fillId="0" fontId="4" numFmtId="2" xfId="0" applyFont="1" applyNumberFormat="1"/>
    <xf borderId="0" fillId="0" fontId="5" numFmtId="1" xfId="0" applyAlignment="1" applyFont="1" applyNumberFormat="1">
      <alignment vertical="center"/>
    </xf>
    <xf borderId="1" fillId="0" fontId="6" numFmtId="0" xfId="0" applyBorder="1" applyFont="1"/>
    <xf borderId="2" fillId="0" fontId="6" numFmtId="0" xfId="0" applyBorder="1" applyFont="1"/>
    <xf borderId="0" fillId="0" fontId="7" numFmtId="2" xfId="0" applyAlignment="1" applyFont="1" applyNumberFormat="1">
      <alignment readingOrder="0"/>
    </xf>
    <xf borderId="0" fillId="0" fontId="4" numFmtId="0" xfId="0" applyAlignment="1" applyFont="1">
      <alignment horizontal="center"/>
    </xf>
    <xf borderId="3" fillId="2" fontId="8" numFmtId="0" xfId="0" applyBorder="1" applyFill="1" applyFont="1"/>
    <xf borderId="0" fillId="0" fontId="9" numFmtId="0" xfId="0" applyAlignment="1" applyFont="1">
      <alignment horizontal="right"/>
    </xf>
    <xf borderId="0" fillId="0" fontId="10" numFmtId="0" xfId="0" applyAlignment="1" applyFont="1">
      <alignment readingOrder="0"/>
    </xf>
    <xf borderId="0" fillId="0" fontId="5" numFmtId="1" xfId="0" applyAlignment="1" applyFont="1" applyNumberFormat="1">
      <alignment shrinkToFit="0" vertical="center" wrapText="1"/>
    </xf>
    <xf borderId="0" fillId="0" fontId="11" numFmtId="0" xfId="0" applyFont="1"/>
    <xf borderId="0" fillId="0" fontId="11" numFmtId="2" xfId="0" applyFont="1" applyNumberFormat="1"/>
    <xf borderId="3" fillId="3" fontId="12" numFmtId="0" xfId="0" applyAlignment="1" applyBorder="1" applyFill="1" applyFont="1">
      <alignment readingOrder="0"/>
    </xf>
    <xf borderId="0" fillId="0" fontId="13" numFmtId="164" xfId="0" applyAlignment="1" applyFont="1" applyNumberFormat="1">
      <alignment horizontal="right"/>
    </xf>
    <xf borderId="0" fillId="0" fontId="14" numFmtId="0" xfId="0" applyAlignment="1" applyFont="1">
      <alignment horizontal="right"/>
    </xf>
    <xf borderId="0" fillId="0" fontId="11" numFmtId="1" xfId="0" applyFont="1" applyNumberFormat="1"/>
    <xf borderId="0" fillId="0" fontId="14" numFmtId="1" xfId="0" applyAlignment="1" applyFont="1" applyNumberFormat="1">
      <alignment horizontal="right"/>
    </xf>
    <xf borderId="0" fillId="0" fontId="13" numFmtId="1" xfId="0" applyAlignment="1" applyFont="1" applyNumberFormat="1">
      <alignment horizontal="right"/>
    </xf>
    <xf borderId="4" fillId="3" fontId="15" numFmtId="1" xfId="0" applyAlignment="1" applyBorder="1" applyFont="1" applyNumberFormat="1">
      <alignment horizontal="center" shrinkToFit="0" vertical="center" wrapText="1"/>
    </xf>
    <xf borderId="5" fillId="0" fontId="6" numFmtId="0" xfId="0" applyBorder="1" applyFont="1"/>
    <xf borderId="6" fillId="0" fontId="6" numFmtId="0" xfId="0" applyBorder="1" applyFont="1"/>
    <xf borderId="7" fillId="0" fontId="6" numFmtId="0" xfId="0" applyBorder="1" applyFont="1"/>
    <xf borderId="0" fillId="0" fontId="16" numFmtId="1" xfId="0" applyAlignment="1" applyFont="1" applyNumberFormat="1">
      <alignment readingOrder="0"/>
    </xf>
    <xf borderId="0" fillId="0" fontId="11" numFmtId="164" xfId="0" applyFont="1" applyNumberFormat="1"/>
    <xf borderId="0" fillId="0" fontId="7" numFmtId="0" xfId="0" applyAlignment="1" applyFont="1">
      <alignment readingOrder="0"/>
    </xf>
    <xf borderId="0" fillId="0" fontId="9" numFmtId="165" xfId="0" applyAlignment="1" applyFont="1" applyNumberFormat="1">
      <alignment horizontal="right"/>
    </xf>
    <xf borderId="0" fillId="0" fontId="5" numFmtId="1" xfId="0" applyFont="1" applyNumberFormat="1"/>
    <xf borderId="0" fillId="0" fontId="13" numFmtId="0" xfId="0" applyFont="1"/>
    <xf borderId="0" fillId="0" fontId="13" numFmtId="2" xfId="0" applyFont="1" applyNumberFormat="1"/>
    <xf borderId="0" fillId="0" fontId="17" numFmtId="0" xfId="0" applyAlignment="1" applyFont="1">
      <alignment horizontal="right" readingOrder="0"/>
    </xf>
    <xf borderId="8" fillId="0" fontId="6" numFmtId="0" xfId="0" applyBorder="1" applyFont="1"/>
    <xf borderId="9" fillId="0" fontId="6" numFmtId="0" xfId="0" applyBorder="1" applyFont="1"/>
    <xf borderId="0" fillId="0" fontId="3" numFmtId="0" xfId="0" applyAlignment="1" applyFont="1">
      <alignment horizontal="center" readingOrder="0" vertical="center"/>
    </xf>
    <xf borderId="0" fillId="0" fontId="11" numFmtId="0" xfId="0" applyFont="1"/>
    <xf borderId="0" fillId="0" fontId="10" numFmtId="2" xfId="0" applyAlignment="1" applyFont="1" applyNumberFormat="1">
      <alignment readingOrder="0"/>
    </xf>
    <xf borderId="3" fillId="3" fontId="18" numFmtId="0" xfId="0" applyBorder="1" applyFont="1"/>
    <xf borderId="10" fillId="0" fontId="6" numFmtId="0" xfId="0" applyBorder="1" applyFont="1"/>
    <xf borderId="0" fillId="0" fontId="19" numFmtId="0" xfId="0" applyAlignment="1" applyFont="1">
      <alignment horizontal="right" readingOrder="0"/>
    </xf>
    <xf borderId="0" fillId="0" fontId="2" numFmtId="0" xfId="0" applyAlignment="1" applyFont="1">
      <alignment horizontal="center" shrinkToFit="0" vertical="center" wrapText="1"/>
    </xf>
    <xf borderId="11" fillId="0" fontId="4" numFmtId="0" xfId="0" applyAlignment="1" applyBorder="1" applyFont="1">
      <alignment horizontal="center"/>
    </xf>
    <xf borderId="12" fillId="0" fontId="6" numFmtId="0" xfId="0" applyBorder="1" applyFont="1"/>
    <xf borderId="13" fillId="0" fontId="4" numFmtId="0" xfId="0" applyAlignment="1" applyBorder="1" applyFont="1">
      <alignment horizontal="center"/>
    </xf>
    <xf borderId="0" fillId="0" fontId="20" numFmtId="0" xfId="0" applyAlignment="1" applyFont="1">
      <alignment horizontal="center" readingOrder="0" vertical="center"/>
    </xf>
    <xf borderId="0" fillId="0" fontId="4" numFmtId="0" xfId="0" applyAlignment="1" applyFont="1">
      <alignment horizontal="right"/>
    </xf>
    <xf borderId="0" fillId="0" fontId="9" numFmtId="0" xfId="0" applyFont="1"/>
    <xf borderId="0" fillId="0" fontId="14" numFmtId="0" xfId="0" applyFont="1"/>
    <xf borderId="0" fillId="0" fontId="9" numFmtId="2" xfId="0" applyFont="1" applyNumberFormat="1"/>
    <xf borderId="0" fillId="0" fontId="4" numFmtId="1" xfId="0" applyFont="1" applyNumberFormat="1"/>
    <xf borderId="0" fillId="0" fontId="14" numFmtId="1" xfId="0" applyFont="1" applyNumberFormat="1"/>
    <xf borderId="0" fillId="0" fontId="7" numFmtId="0" xfId="0" applyAlignment="1" applyFont="1">
      <alignment readingOrder="0" shrinkToFit="0" wrapText="1"/>
    </xf>
    <xf borderId="0" fillId="0" fontId="21" numFmtId="164" xfId="0" applyAlignment="1" applyFont="1" applyNumberFormat="1">
      <alignment horizontal="right" readingOrder="0"/>
    </xf>
    <xf borderId="4" fillId="3" fontId="22" numFmtId="1" xfId="0" applyAlignment="1" applyBorder="1" applyFont="1" applyNumberFormat="1">
      <alignment horizontal="center" shrinkToFit="0" vertical="center" wrapText="1"/>
    </xf>
    <xf borderId="0" fillId="0" fontId="19" numFmtId="0" xfId="0" applyAlignment="1" applyFont="1">
      <alignment readingOrder="0"/>
    </xf>
    <xf borderId="0" fillId="0" fontId="13" numFmtId="0" xfId="0" applyAlignment="1" applyFont="1">
      <alignment horizontal="right"/>
    </xf>
    <xf borderId="0" fillId="0" fontId="21" numFmtId="0" xfId="0" applyAlignment="1" applyFont="1">
      <alignment horizontal="right" readingOrder="0"/>
    </xf>
    <xf borderId="0" fillId="0" fontId="7" numFmtId="0" xfId="0" applyAlignment="1" applyFont="1">
      <alignment horizontal="right" readingOrder="0"/>
    </xf>
    <xf borderId="12" fillId="0" fontId="4" numFmtId="0" xfId="0" applyAlignment="1" applyBorder="1" applyFont="1">
      <alignment horizontal="center"/>
    </xf>
    <xf borderId="0" fillId="0" fontId="17" numFmtId="0" xfId="0" applyAlignment="1" applyFont="1">
      <alignment readingOrder="0"/>
    </xf>
    <xf borderId="0" fillId="0" fontId="11" numFmtId="0" xfId="0" applyFont="1"/>
    <xf borderId="0" fillId="0" fontId="4" numFmtId="0" xfId="0" applyAlignment="1" applyFont="1">
      <alignment vertical="bottom"/>
    </xf>
    <xf borderId="0" fillId="0" fontId="4" numFmtId="2" xfId="0" applyAlignment="1" applyFont="1" applyNumberFormat="1">
      <alignment vertical="bottom"/>
    </xf>
    <xf borderId="14" fillId="0" fontId="6" numFmtId="0" xfId="0" applyBorder="1" applyFont="1"/>
    <xf borderId="12" fillId="0" fontId="4" numFmtId="0" xfId="0" applyAlignment="1" applyBorder="1" applyFont="1">
      <alignment horizontal="center" vertical="bottom"/>
    </xf>
    <xf borderId="15" fillId="2" fontId="23" numFmtId="0" xfId="0" applyAlignment="1" applyBorder="1" applyFont="1">
      <alignment readingOrder="0" vertical="bottom"/>
    </xf>
    <xf borderId="0" fillId="0" fontId="24" numFmtId="0" xfId="0" applyAlignment="1" applyFont="1">
      <alignment horizontal="right" readingOrder="0" vertical="bottom"/>
    </xf>
    <xf borderId="0" fillId="0" fontId="25" numFmtId="0" xfId="0" applyAlignment="1" applyFont="1">
      <alignment readingOrder="0" vertical="bottom"/>
    </xf>
    <xf borderId="0" fillId="0" fontId="4" numFmtId="0" xfId="0" applyAlignment="1" applyFont="1">
      <alignment horizontal="right" vertical="bottom"/>
    </xf>
    <xf borderId="0" fillId="0" fontId="7" numFmtId="0" xfId="0" applyAlignment="1" applyFont="1">
      <alignment readingOrder="0" vertical="bottom"/>
    </xf>
    <xf borderId="0" fillId="0" fontId="7" numFmtId="0" xfId="0" applyAlignment="1" applyFont="1">
      <alignment horizontal="right" readingOrder="0" vertical="bottom"/>
    </xf>
    <xf borderId="0" fillId="0" fontId="7" numFmtId="2" xfId="0" applyAlignment="1" applyFont="1" applyNumberFormat="1">
      <alignment horizontal="right" readingOrder="0" vertical="bottom"/>
    </xf>
    <xf borderId="15" fillId="2" fontId="23" numFmtId="0" xfId="0" applyAlignment="1" applyBorder="1" applyFont="1">
      <alignment vertical="bottom"/>
    </xf>
    <xf borderId="0" fillId="0" fontId="25" numFmtId="0" xfId="0" applyAlignment="1" applyFont="1">
      <alignment horizontal="right" vertical="bottom"/>
    </xf>
    <xf borderId="0" fillId="0" fontId="7" numFmtId="2" xfId="0" applyAlignment="1" applyFont="1" applyNumberFormat="1">
      <alignment readingOrder="0" vertical="bottom"/>
    </xf>
    <xf borderId="15" fillId="3" fontId="12" numFmtId="0" xfId="0" applyAlignment="1" applyBorder="1" applyFont="1">
      <alignment readingOrder="0" vertical="bottom"/>
    </xf>
    <xf borderId="0" fillId="0" fontId="4" numFmtId="0" xfId="0" applyAlignment="1" applyFont="1">
      <alignment vertical="bottom"/>
    </xf>
    <xf borderId="0" fillId="4" fontId="4" numFmtId="1" xfId="0" applyAlignment="1" applyFill="1" applyFont="1" applyNumberFormat="1">
      <alignment horizontal="right" vertical="bottom"/>
    </xf>
    <xf borderId="0" fillId="3" fontId="22" numFmtId="1" xfId="0" applyAlignment="1" applyFont="1" applyNumberFormat="1">
      <alignment horizontal="center" shrinkToFit="0" wrapText="1"/>
    </xf>
    <xf borderId="0" fillId="0" fontId="4" numFmtId="1" xfId="0" applyAlignment="1" applyFont="1" applyNumberFormat="1">
      <alignment vertical="bottom"/>
    </xf>
    <xf borderId="3" fillId="2" fontId="23" numFmtId="0" xfId="0" applyAlignment="1" applyBorder="1" applyFont="1">
      <alignment readingOrder="0"/>
    </xf>
    <xf borderId="4" fillId="3" fontId="26" numFmtId="1" xfId="0" applyAlignment="1" applyBorder="1" applyFont="1" applyNumberFormat="1">
      <alignment horizontal="center" readingOrder="0" shrinkToFit="0" vertical="center" wrapText="1"/>
    </xf>
    <xf borderId="16" fillId="2" fontId="23" numFmtId="0" xfId="0" applyAlignment="1" applyBorder="1" applyFont="1">
      <alignment readingOrder="0"/>
    </xf>
    <xf borderId="0" fillId="0" fontId="10" numFmtId="1" xfId="0" applyAlignment="1" applyFont="1" applyNumberFormat="1">
      <alignment readingOrder="0"/>
    </xf>
    <xf borderId="0" fillId="3" fontId="26" numFmtId="1" xfId="0" applyAlignment="1" applyFont="1" applyNumberFormat="1">
      <alignment horizontal="center" readingOrder="0" shrinkToFit="0" vertical="center" wrapText="1"/>
    </xf>
    <xf borderId="0" fillId="0" fontId="7" numFmtId="164" xfId="0" applyAlignment="1" applyFont="1" applyNumberFormat="1">
      <alignment horizontal="right" readingOrder="0" vertical="bottom"/>
    </xf>
    <xf borderId="0" fillId="0" fontId="25" numFmtId="0" xfId="0" applyAlignment="1" applyFont="1">
      <alignment horizontal="right" readingOrder="0" vertical="bottom"/>
    </xf>
    <xf borderId="0" fillId="0" fontId="27" numFmtId="0" xfId="0" applyAlignment="1" applyFont="1">
      <alignment readingOrder="0" vertical="bottom"/>
    </xf>
    <xf borderId="0" fillId="4" fontId="4" numFmtId="164" xfId="0" applyAlignment="1" applyFont="1" applyNumberFormat="1">
      <alignment horizontal="right" vertical="bottom"/>
    </xf>
    <xf borderId="12" fillId="0" fontId="4" numFmtId="0" xfId="0" applyAlignment="1" applyBorder="1" applyFont="1">
      <alignment vertical="bottom"/>
    </xf>
    <xf borderId="0" fillId="0" fontId="4" numFmtId="2" xfId="0" applyAlignment="1" applyFont="1" applyNumberFormat="1">
      <alignment horizontal="right" vertical="bottom"/>
    </xf>
    <xf borderId="0" fillId="0" fontId="28" numFmtId="0" xfId="0" applyAlignment="1" applyFont="1">
      <alignment readingOrder="0"/>
    </xf>
    <xf borderId="0" fillId="0" fontId="29" numFmtId="0" xfId="0" applyFont="1"/>
    <xf borderId="0" fillId="0" fontId="29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9.png"/><Relationship Id="rId11" Type="http://schemas.openxmlformats.org/officeDocument/2006/relationships/image" Target="../media/image12.png"/><Relationship Id="rId22" Type="http://schemas.openxmlformats.org/officeDocument/2006/relationships/image" Target="../media/image20.png"/><Relationship Id="rId10" Type="http://schemas.openxmlformats.org/officeDocument/2006/relationships/image" Target="../media/image25.png"/><Relationship Id="rId21" Type="http://schemas.openxmlformats.org/officeDocument/2006/relationships/image" Target="../media/image16.png"/><Relationship Id="rId13" Type="http://schemas.openxmlformats.org/officeDocument/2006/relationships/image" Target="../media/image11.png"/><Relationship Id="rId12" Type="http://schemas.openxmlformats.org/officeDocument/2006/relationships/image" Target="../media/image5.png"/><Relationship Id="rId1" Type="http://schemas.openxmlformats.org/officeDocument/2006/relationships/image" Target="../media/image13.png"/><Relationship Id="rId2" Type="http://schemas.openxmlformats.org/officeDocument/2006/relationships/image" Target="../media/image15.png"/><Relationship Id="rId3" Type="http://schemas.openxmlformats.org/officeDocument/2006/relationships/image" Target="../media/image6.png"/><Relationship Id="rId4" Type="http://schemas.openxmlformats.org/officeDocument/2006/relationships/image" Target="../media/image3.png"/><Relationship Id="rId9" Type="http://schemas.openxmlformats.org/officeDocument/2006/relationships/image" Target="../media/image14.png"/><Relationship Id="rId15" Type="http://schemas.openxmlformats.org/officeDocument/2006/relationships/image" Target="../media/image4.png"/><Relationship Id="rId14" Type="http://schemas.openxmlformats.org/officeDocument/2006/relationships/image" Target="../media/image17.png"/><Relationship Id="rId17" Type="http://schemas.openxmlformats.org/officeDocument/2006/relationships/image" Target="../media/image21.png"/><Relationship Id="rId16" Type="http://schemas.openxmlformats.org/officeDocument/2006/relationships/image" Target="../media/image18.png"/><Relationship Id="rId5" Type="http://schemas.openxmlformats.org/officeDocument/2006/relationships/image" Target="../media/image8.png"/><Relationship Id="rId19" Type="http://schemas.openxmlformats.org/officeDocument/2006/relationships/image" Target="../media/image7.png"/><Relationship Id="rId6" Type="http://schemas.openxmlformats.org/officeDocument/2006/relationships/image" Target="../media/image19.png"/><Relationship Id="rId18" Type="http://schemas.openxmlformats.org/officeDocument/2006/relationships/image" Target="../media/image1.png"/><Relationship Id="rId7" Type="http://schemas.openxmlformats.org/officeDocument/2006/relationships/image" Target="../media/image10.png"/><Relationship Id="rId8" Type="http://schemas.openxmlformats.org/officeDocument/2006/relationships/image" Target="../media/image2.pn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73.png"/><Relationship Id="rId2" Type="http://schemas.openxmlformats.org/officeDocument/2006/relationships/image" Target="../media/image76.png"/><Relationship Id="rId3" Type="http://schemas.openxmlformats.org/officeDocument/2006/relationships/image" Target="../media/image80.png"/><Relationship Id="rId4" Type="http://schemas.openxmlformats.org/officeDocument/2006/relationships/image" Target="../media/image83.png"/></Relationships>
</file>

<file path=xl/drawings/_rels/drawing2.xml.rels><?xml version="1.0" encoding="UTF-8" standalone="yes"?><Relationships xmlns="http://schemas.openxmlformats.org/package/2006/relationships"><Relationship Id="rId20" Type="http://schemas.openxmlformats.org/officeDocument/2006/relationships/image" Target="../media/image37.png"/><Relationship Id="rId11" Type="http://schemas.openxmlformats.org/officeDocument/2006/relationships/image" Target="../media/image32.png"/><Relationship Id="rId22" Type="http://schemas.openxmlformats.org/officeDocument/2006/relationships/image" Target="../media/image39.png"/><Relationship Id="rId10" Type="http://schemas.openxmlformats.org/officeDocument/2006/relationships/image" Target="../media/image35.png"/><Relationship Id="rId21" Type="http://schemas.openxmlformats.org/officeDocument/2006/relationships/image" Target="../media/image41.png"/><Relationship Id="rId13" Type="http://schemas.openxmlformats.org/officeDocument/2006/relationships/image" Target="../media/image34.png"/><Relationship Id="rId12" Type="http://schemas.openxmlformats.org/officeDocument/2006/relationships/image" Target="../media/image33.png"/><Relationship Id="rId1" Type="http://schemas.openxmlformats.org/officeDocument/2006/relationships/image" Target="../media/image23.png"/><Relationship Id="rId2" Type="http://schemas.openxmlformats.org/officeDocument/2006/relationships/image" Target="../media/image22.png"/><Relationship Id="rId3" Type="http://schemas.openxmlformats.org/officeDocument/2006/relationships/image" Target="../media/image28.png"/><Relationship Id="rId4" Type="http://schemas.openxmlformats.org/officeDocument/2006/relationships/image" Target="../media/image29.png"/><Relationship Id="rId9" Type="http://schemas.openxmlformats.org/officeDocument/2006/relationships/image" Target="../media/image24.png"/><Relationship Id="rId15" Type="http://schemas.openxmlformats.org/officeDocument/2006/relationships/image" Target="../media/image42.png"/><Relationship Id="rId14" Type="http://schemas.openxmlformats.org/officeDocument/2006/relationships/image" Target="../media/image36.png"/><Relationship Id="rId17" Type="http://schemas.openxmlformats.org/officeDocument/2006/relationships/image" Target="../media/image46.png"/><Relationship Id="rId16" Type="http://schemas.openxmlformats.org/officeDocument/2006/relationships/image" Target="../media/image43.png"/><Relationship Id="rId5" Type="http://schemas.openxmlformats.org/officeDocument/2006/relationships/image" Target="../media/image27.png"/><Relationship Id="rId19" Type="http://schemas.openxmlformats.org/officeDocument/2006/relationships/image" Target="../media/image44.png"/><Relationship Id="rId6" Type="http://schemas.openxmlformats.org/officeDocument/2006/relationships/image" Target="../media/image26.png"/><Relationship Id="rId18" Type="http://schemas.openxmlformats.org/officeDocument/2006/relationships/image" Target="../media/image38.png"/><Relationship Id="rId7" Type="http://schemas.openxmlformats.org/officeDocument/2006/relationships/image" Target="../media/image30.png"/><Relationship Id="rId8" Type="http://schemas.openxmlformats.org/officeDocument/2006/relationships/image" Target="../media/image3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45.png"/><Relationship Id="rId2" Type="http://schemas.openxmlformats.org/officeDocument/2006/relationships/image" Target="../media/image40.png"/><Relationship Id="rId3" Type="http://schemas.openxmlformats.org/officeDocument/2006/relationships/image" Target="../media/image48.png"/><Relationship Id="rId4" Type="http://schemas.openxmlformats.org/officeDocument/2006/relationships/image" Target="../media/image47.png"/><Relationship Id="rId5" Type="http://schemas.openxmlformats.org/officeDocument/2006/relationships/image" Target="../media/image49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57.png"/><Relationship Id="rId2" Type="http://schemas.openxmlformats.org/officeDocument/2006/relationships/image" Target="../media/image52.png"/><Relationship Id="rId3" Type="http://schemas.openxmlformats.org/officeDocument/2006/relationships/image" Target="../media/image59.png"/><Relationship Id="rId4" Type="http://schemas.openxmlformats.org/officeDocument/2006/relationships/image" Target="../media/image55.png"/><Relationship Id="rId5" Type="http://schemas.openxmlformats.org/officeDocument/2006/relationships/image" Target="../media/image54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51.png"/><Relationship Id="rId2" Type="http://schemas.openxmlformats.org/officeDocument/2006/relationships/image" Target="../media/image50.png"/><Relationship Id="rId3" Type="http://schemas.openxmlformats.org/officeDocument/2006/relationships/image" Target="../media/image66.png"/><Relationship Id="rId4" Type="http://schemas.openxmlformats.org/officeDocument/2006/relationships/image" Target="../media/image56.png"/><Relationship Id="rId5" Type="http://schemas.openxmlformats.org/officeDocument/2006/relationships/image" Target="../media/image53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58.png"/><Relationship Id="rId2" Type="http://schemas.openxmlformats.org/officeDocument/2006/relationships/image" Target="../media/image67.png"/><Relationship Id="rId3" Type="http://schemas.openxmlformats.org/officeDocument/2006/relationships/image" Target="../media/image62.png"/><Relationship Id="rId4" Type="http://schemas.openxmlformats.org/officeDocument/2006/relationships/image" Target="../media/image61.png"/><Relationship Id="rId5" Type="http://schemas.openxmlformats.org/officeDocument/2006/relationships/image" Target="../media/image60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63.png"/><Relationship Id="rId2" Type="http://schemas.openxmlformats.org/officeDocument/2006/relationships/image" Target="../media/image65.png"/><Relationship Id="rId3" Type="http://schemas.openxmlformats.org/officeDocument/2006/relationships/image" Target="../media/image64.png"/><Relationship Id="rId4" Type="http://schemas.openxmlformats.org/officeDocument/2006/relationships/image" Target="../media/image72.png"/><Relationship Id="rId5" Type="http://schemas.openxmlformats.org/officeDocument/2006/relationships/image" Target="../media/image68.png"/><Relationship Id="rId6" Type="http://schemas.openxmlformats.org/officeDocument/2006/relationships/image" Target="../media/image84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69.png"/><Relationship Id="rId2" Type="http://schemas.openxmlformats.org/officeDocument/2006/relationships/image" Target="../media/image79.png"/><Relationship Id="rId3" Type="http://schemas.openxmlformats.org/officeDocument/2006/relationships/image" Target="../media/image70.png"/><Relationship Id="rId4" Type="http://schemas.openxmlformats.org/officeDocument/2006/relationships/image" Target="../media/image78.png"/><Relationship Id="rId5" Type="http://schemas.openxmlformats.org/officeDocument/2006/relationships/image" Target="../media/image82.png"/><Relationship Id="rId6" Type="http://schemas.openxmlformats.org/officeDocument/2006/relationships/image" Target="../media/image74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75.png"/><Relationship Id="rId2" Type="http://schemas.openxmlformats.org/officeDocument/2006/relationships/image" Target="../media/image77.png"/><Relationship Id="rId3" Type="http://schemas.openxmlformats.org/officeDocument/2006/relationships/image" Target="../media/image81.png"/><Relationship Id="rId4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252</xdr:row>
      <xdr:rowOff>0</xdr:rowOff>
    </xdr:from>
    <xdr:ext cx="304800" cy="304800"/>
    <xdr:sp>
      <xdr:nvSpPr>
        <xdr:cNvPr descr="Create a Battle Bay Weapons Tier List - TierMaker" id="3" name="Shape 3"/>
        <xdr:cNvSpPr/>
      </xdr:nvSpPr>
      <xdr:spPr>
        <a:xfrm>
          <a:off x="5193600" y="3632363"/>
          <a:ext cx="304800" cy="295275"/>
        </a:xfrm>
        <a:prstGeom prst="rect">
          <a:avLst/>
        </a:prstGeom>
        <a:noFill/>
        <a:ln>
          <a:noFill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0</xdr:col>
      <xdr:colOff>0</xdr:colOff>
      <xdr:row>252</xdr:row>
      <xdr:rowOff>0</xdr:rowOff>
    </xdr:from>
    <xdr:ext cx="304800" cy="304800"/>
    <xdr:sp>
      <xdr:nvSpPr>
        <xdr:cNvPr descr="Create a Battle Bay Weapons Tier List - TierMaker" id="3" name="Shape 3"/>
        <xdr:cNvSpPr/>
      </xdr:nvSpPr>
      <xdr:spPr>
        <a:xfrm>
          <a:off x="5193600" y="3632363"/>
          <a:ext cx="304800" cy="295275"/>
        </a:xfrm>
        <a:prstGeom prst="rect">
          <a:avLst/>
        </a:prstGeom>
        <a:noFill/>
        <a:ln>
          <a:noFill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0</xdr:col>
      <xdr:colOff>0</xdr:colOff>
      <xdr:row>252</xdr:row>
      <xdr:rowOff>0</xdr:rowOff>
    </xdr:from>
    <xdr:ext cx="304800" cy="304800"/>
    <xdr:sp>
      <xdr:nvSpPr>
        <xdr:cNvPr descr="Create a Battle Bay Weapons Tier List - TierMaker" id="3" name="Shape 3"/>
        <xdr:cNvSpPr/>
      </xdr:nvSpPr>
      <xdr:spPr>
        <a:xfrm>
          <a:off x="5193600" y="3632363"/>
          <a:ext cx="304800" cy="295275"/>
        </a:xfrm>
        <a:prstGeom prst="rect">
          <a:avLst/>
        </a:prstGeom>
        <a:noFill/>
        <a:ln>
          <a:noFill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0</xdr:col>
      <xdr:colOff>0</xdr:colOff>
      <xdr:row>2</xdr:row>
      <xdr:rowOff>0</xdr:rowOff>
    </xdr:from>
    <xdr:ext cx="190500" cy="190500"/>
    <xdr:pic>
      <xdr:nvPicPr>
        <xdr:cNvPr id="0" name="image1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80975" cy="180975"/>
    <xdr:pic>
      <xdr:nvPicPr>
        <xdr:cNvPr id="0" name="image1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80975" cy="180975"/>
    <xdr:pic>
      <xdr:nvPicPr>
        <xdr:cNvPr id="0" name="image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80975" cy="18097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80975" cy="180975"/>
    <xdr:pic>
      <xdr:nvPicPr>
        <xdr:cNvPr id="0" name="image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80975" cy="180975"/>
    <xdr:pic>
      <xdr:nvPicPr>
        <xdr:cNvPr id="0" name="image19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80975" cy="180975"/>
    <xdr:pic>
      <xdr:nvPicPr>
        <xdr:cNvPr id="0" name="image1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180975" cy="180975"/>
    <xdr:pic>
      <xdr:nvPicPr>
        <xdr:cNvPr id="0" name="image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180975" cy="180975"/>
    <xdr:pic>
      <xdr:nvPicPr>
        <xdr:cNvPr id="0" name="image1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180975" cy="180975"/>
    <xdr:pic>
      <xdr:nvPicPr>
        <xdr:cNvPr id="0" name="image25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144</xdr:row>
      <xdr:rowOff>0</xdr:rowOff>
    </xdr:from>
    <xdr:ext cx="190500" cy="190500"/>
    <xdr:pic>
      <xdr:nvPicPr>
        <xdr:cNvPr id="0" name="image12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</xdr:row>
      <xdr:rowOff>0</xdr:rowOff>
    </xdr:from>
    <xdr:ext cx="180975" cy="180975"/>
    <xdr:pic>
      <xdr:nvPicPr>
        <xdr:cNvPr id="0" name="image5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</xdr:row>
      <xdr:rowOff>0</xdr:rowOff>
    </xdr:from>
    <xdr:ext cx="180975" cy="180975"/>
    <xdr:pic>
      <xdr:nvPicPr>
        <xdr:cNvPr id="0" name="image11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</xdr:row>
      <xdr:rowOff>0</xdr:rowOff>
    </xdr:from>
    <xdr:ext cx="190500" cy="190500"/>
    <xdr:pic>
      <xdr:nvPicPr>
        <xdr:cNvPr id="0" name="image17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</xdr:row>
      <xdr:rowOff>0</xdr:rowOff>
    </xdr:from>
    <xdr:ext cx="180975" cy="180975"/>
    <xdr:pic>
      <xdr:nvPicPr>
        <xdr:cNvPr id="0" name="image4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</xdr:row>
      <xdr:rowOff>0</xdr:rowOff>
    </xdr:from>
    <xdr:ext cx="180975" cy="180975"/>
    <xdr:pic>
      <xdr:nvPicPr>
        <xdr:cNvPr id="0" name="image18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</xdr:row>
      <xdr:rowOff>0</xdr:rowOff>
    </xdr:from>
    <xdr:ext cx="180975" cy="180975"/>
    <xdr:pic>
      <xdr:nvPicPr>
        <xdr:cNvPr id="0" name="image21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252</xdr:row>
      <xdr:rowOff>0</xdr:rowOff>
    </xdr:from>
    <xdr:ext cx="180975" cy="180975"/>
    <xdr:pic>
      <xdr:nvPicPr>
        <xdr:cNvPr id="0" name="image1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263</xdr:row>
      <xdr:rowOff>0</xdr:rowOff>
    </xdr:from>
    <xdr:ext cx="180975" cy="180975"/>
    <xdr:pic>
      <xdr:nvPicPr>
        <xdr:cNvPr id="0" name="image7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273</xdr:row>
      <xdr:rowOff>0</xdr:rowOff>
    </xdr:from>
    <xdr:ext cx="180975" cy="180975"/>
    <xdr:pic>
      <xdr:nvPicPr>
        <xdr:cNvPr id="0" name="image9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285</xdr:row>
      <xdr:rowOff>0</xdr:rowOff>
    </xdr:from>
    <xdr:ext cx="180975" cy="180975"/>
    <xdr:pic>
      <xdr:nvPicPr>
        <xdr:cNvPr id="0" name="image16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298</xdr:row>
      <xdr:rowOff>0</xdr:rowOff>
    </xdr:from>
    <xdr:ext cx="180975" cy="180975"/>
    <xdr:pic>
      <xdr:nvPicPr>
        <xdr:cNvPr id="0" name="image20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190500" cy="190500"/>
    <xdr:pic>
      <xdr:nvPicPr>
        <xdr:cNvPr id="0" name="image7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90500" cy="190500"/>
    <xdr:pic>
      <xdr:nvPicPr>
        <xdr:cNvPr id="0" name="image7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90500" cy="190500"/>
    <xdr:pic>
      <xdr:nvPicPr>
        <xdr:cNvPr id="0" name="image8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90500" cy="190500"/>
    <xdr:pic>
      <xdr:nvPicPr>
        <xdr:cNvPr id="0" name="image8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252</xdr:row>
      <xdr:rowOff>0</xdr:rowOff>
    </xdr:from>
    <xdr:ext cx="304800" cy="304800"/>
    <xdr:sp>
      <xdr:nvSpPr>
        <xdr:cNvPr descr="Create a Battle Bay Weapons Tier List - TierMaker" id="3" name="Shape 3"/>
        <xdr:cNvSpPr/>
      </xdr:nvSpPr>
      <xdr:spPr>
        <a:xfrm>
          <a:off x="5193600" y="3632363"/>
          <a:ext cx="304800" cy="295275"/>
        </a:xfrm>
        <a:prstGeom prst="rect">
          <a:avLst/>
        </a:prstGeom>
        <a:noFill/>
        <a:ln>
          <a:noFill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0</xdr:col>
      <xdr:colOff>0</xdr:colOff>
      <xdr:row>252</xdr:row>
      <xdr:rowOff>0</xdr:rowOff>
    </xdr:from>
    <xdr:ext cx="304800" cy="304800"/>
    <xdr:sp>
      <xdr:nvSpPr>
        <xdr:cNvPr descr="Create a Battle Bay Weapons Tier List - TierMaker" id="3" name="Shape 3"/>
        <xdr:cNvSpPr/>
      </xdr:nvSpPr>
      <xdr:spPr>
        <a:xfrm>
          <a:off x="5193600" y="3632363"/>
          <a:ext cx="304800" cy="295275"/>
        </a:xfrm>
        <a:prstGeom prst="rect">
          <a:avLst/>
        </a:prstGeom>
        <a:noFill/>
        <a:ln>
          <a:noFill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0</xdr:col>
      <xdr:colOff>0</xdr:colOff>
      <xdr:row>252</xdr:row>
      <xdr:rowOff>0</xdr:rowOff>
    </xdr:from>
    <xdr:ext cx="304800" cy="304800"/>
    <xdr:sp>
      <xdr:nvSpPr>
        <xdr:cNvPr descr="Create a Battle Bay Weapons Tier List - TierMaker" id="3" name="Shape 3"/>
        <xdr:cNvSpPr/>
      </xdr:nvSpPr>
      <xdr:spPr>
        <a:xfrm>
          <a:off x="5193600" y="3632363"/>
          <a:ext cx="304800" cy="295275"/>
        </a:xfrm>
        <a:prstGeom prst="rect">
          <a:avLst/>
        </a:prstGeom>
        <a:noFill/>
        <a:ln>
          <a:noFill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0</xdr:col>
      <xdr:colOff>0</xdr:colOff>
      <xdr:row>2</xdr:row>
      <xdr:rowOff>0</xdr:rowOff>
    </xdr:from>
    <xdr:ext cx="190500" cy="190500"/>
    <xdr:pic>
      <xdr:nvPicPr>
        <xdr:cNvPr id="0" name="image2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80975" cy="180975"/>
    <xdr:pic>
      <xdr:nvPicPr>
        <xdr:cNvPr id="0" name="image2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80975" cy="180975"/>
    <xdr:pic>
      <xdr:nvPicPr>
        <xdr:cNvPr id="0" name="image2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80975" cy="180975"/>
    <xdr:pic>
      <xdr:nvPicPr>
        <xdr:cNvPr id="0" name="image2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66</xdr:row>
      <xdr:rowOff>0</xdr:rowOff>
    </xdr:from>
    <xdr:ext cx="180975" cy="180975"/>
    <xdr:pic>
      <xdr:nvPicPr>
        <xdr:cNvPr id="0" name="image2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180975" cy="180975"/>
    <xdr:pic>
      <xdr:nvPicPr>
        <xdr:cNvPr id="0" name="image26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180975" cy="180975"/>
    <xdr:pic>
      <xdr:nvPicPr>
        <xdr:cNvPr id="0" name="image3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180975" cy="180975"/>
    <xdr:pic>
      <xdr:nvPicPr>
        <xdr:cNvPr id="0" name="image31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118</xdr:row>
      <xdr:rowOff>0</xdr:rowOff>
    </xdr:from>
    <xdr:ext cx="180975" cy="180975"/>
    <xdr:pic>
      <xdr:nvPicPr>
        <xdr:cNvPr id="0" name="image2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131</xdr:row>
      <xdr:rowOff>0</xdr:rowOff>
    </xdr:from>
    <xdr:ext cx="180975" cy="180975"/>
    <xdr:pic>
      <xdr:nvPicPr>
        <xdr:cNvPr id="0" name="image35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144</xdr:row>
      <xdr:rowOff>0</xdr:rowOff>
    </xdr:from>
    <xdr:ext cx="190500" cy="190500"/>
    <xdr:pic>
      <xdr:nvPicPr>
        <xdr:cNvPr id="0" name="image32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157</xdr:row>
      <xdr:rowOff>0</xdr:rowOff>
    </xdr:from>
    <xdr:ext cx="180975" cy="180975"/>
    <xdr:pic>
      <xdr:nvPicPr>
        <xdr:cNvPr id="0" name="image33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</xdr:row>
      <xdr:rowOff>0</xdr:rowOff>
    </xdr:from>
    <xdr:ext cx="180975" cy="180975"/>
    <xdr:pic>
      <xdr:nvPicPr>
        <xdr:cNvPr id="0" name="image34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193</xdr:row>
      <xdr:rowOff>0</xdr:rowOff>
    </xdr:from>
    <xdr:ext cx="190500" cy="190500"/>
    <xdr:pic>
      <xdr:nvPicPr>
        <xdr:cNvPr id="0" name="image36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</xdr:row>
      <xdr:rowOff>0</xdr:rowOff>
    </xdr:from>
    <xdr:ext cx="180975" cy="180975"/>
    <xdr:pic>
      <xdr:nvPicPr>
        <xdr:cNvPr id="0" name="image42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229</xdr:row>
      <xdr:rowOff>0</xdr:rowOff>
    </xdr:from>
    <xdr:ext cx="180975" cy="180975"/>
    <xdr:pic>
      <xdr:nvPicPr>
        <xdr:cNvPr id="0" name="image43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241</xdr:row>
      <xdr:rowOff>0</xdr:rowOff>
    </xdr:from>
    <xdr:ext cx="180975" cy="180975"/>
    <xdr:pic>
      <xdr:nvPicPr>
        <xdr:cNvPr id="0" name="image46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252</xdr:row>
      <xdr:rowOff>0</xdr:rowOff>
    </xdr:from>
    <xdr:ext cx="180975" cy="180975"/>
    <xdr:pic>
      <xdr:nvPicPr>
        <xdr:cNvPr id="0" name="image38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263</xdr:row>
      <xdr:rowOff>0</xdr:rowOff>
    </xdr:from>
    <xdr:ext cx="180975" cy="180975"/>
    <xdr:pic>
      <xdr:nvPicPr>
        <xdr:cNvPr id="0" name="image44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273</xdr:row>
      <xdr:rowOff>0</xdr:rowOff>
    </xdr:from>
    <xdr:ext cx="180975" cy="180975"/>
    <xdr:pic>
      <xdr:nvPicPr>
        <xdr:cNvPr id="0" name="image37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285</xdr:row>
      <xdr:rowOff>0</xdr:rowOff>
    </xdr:from>
    <xdr:ext cx="180975" cy="180975"/>
    <xdr:pic>
      <xdr:nvPicPr>
        <xdr:cNvPr id="0" name="image41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298</xdr:row>
      <xdr:rowOff>0</xdr:rowOff>
    </xdr:from>
    <xdr:ext cx="180975" cy="180975"/>
    <xdr:pic>
      <xdr:nvPicPr>
        <xdr:cNvPr id="0" name="image39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180975" cy="180975"/>
    <xdr:pic>
      <xdr:nvPicPr>
        <xdr:cNvPr id="0" name="image4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80975" cy="180975"/>
    <xdr:pic>
      <xdr:nvPicPr>
        <xdr:cNvPr id="0" name="image4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80975" cy="180975"/>
    <xdr:pic>
      <xdr:nvPicPr>
        <xdr:cNvPr id="0" name="image4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80975" cy="180975"/>
    <xdr:pic>
      <xdr:nvPicPr>
        <xdr:cNvPr id="0" name="image4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80975" cy="180975"/>
    <xdr:pic>
      <xdr:nvPicPr>
        <xdr:cNvPr id="0" name="image4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180975" cy="180975"/>
    <xdr:pic>
      <xdr:nvPicPr>
        <xdr:cNvPr id="0" name="image5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80975" cy="180975"/>
    <xdr:pic>
      <xdr:nvPicPr>
        <xdr:cNvPr id="0" name="image5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80975" cy="180975"/>
    <xdr:pic>
      <xdr:nvPicPr>
        <xdr:cNvPr id="0" name="image59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80975" cy="180975"/>
    <xdr:pic>
      <xdr:nvPicPr>
        <xdr:cNvPr id="0" name="image5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80975" cy="180975"/>
    <xdr:pic>
      <xdr:nvPicPr>
        <xdr:cNvPr id="0" name="image54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190500" cy="190500"/>
    <xdr:pic>
      <xdr:nvPicPr>
        <xdr:cNvPr id="0" name="image5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80975" cy="180975"/>
    <xdr:pic>
      <xdr:nvPicPr>
        <xdr:cNvPr id="0" name="image50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80975" cy="180975"/>
    <xdr:pic>
      <xdr:nvPicPr>
        <xdr:cNvPr id="0" name="image6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80975" cy="180975"/>
    <xdr:pic>
      <xdr:nvPicPr>
        <xdr:cNvPr id="0" name="image56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80975" cy="180975"/>
    <xdr:pic>
      <xdr:nvPicPr>
        <xdr:cNvPr id="0" name="image5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190500" cy="190500"/>
    <xdr:pic>
      <xdr:nvPicPr>
        <xdr:cNvPr id="0" name="image58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80975" cy="180975"/>
    <xdr:pic>
      <xdr:nvPicPr>
        <xdr:cNvPr id="0" name="image6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80975" cy="180975"/>
    <xdr:pic>
      <xdr:nvPicPr>
        <xdr:cNvPr id="0" name="image62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80975" cy="180975"/>
    <xdr:pic>
      <xdr:nvPicPr>
        <xdr:cNvPr id="0" name="image6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80975" cy="180975"/>
    <xdr:pic>
      <xdr:nvPicPr>
        <xdr:cNvPr id="0" name="image60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190500" cy="190500"/>
    <xdr:pic>
      <xdr:nvPicPr>
        <xdr:cNvPr id="0" name="image6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90500" cy="190500"/>
    <xdr:pic>
      <xdr:nvPicPr>
        <xdr:cNvPr id="0" name="image6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90500" cy="190500"/>
    <xdr:pic>
      <xdr:nvPicPr>
        <xdr:cNvPr id="0" name="image6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90500" cy="190500"/>
    <xdr:pic>
      <xdr:nvPicPr>
        <xdr:cNvPr id="0" name="image7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90500" cy="190500"/>
    <xdr:pic>
      <xdr:nvPicPr>
        <xdr:cNvPr id="0" name="image68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90500" cy="190500"/>
    <xdr:pic>
      <xdr:nvPicPr>
        <xdr:cNvPr id="0" name="image8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190500" cy="190500"/>
    <xdr:pic>
      <xdr:nvPicPr>
        <xdr:cNvPr id="0" name="image6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90500" cy="190500"/>
    <xdr:pic>
      <xdr:nvPicPr>
        <xdr:cNvPr id="0" name="image7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90500" cy="190500"/>
    <xdr:pic>
      <xdr:nvPicPr>
        <xdr:cNvPr id="0" name="image7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90500" cy="190500"/>
    <xdr:pic>
      <xdr:nvPicPr>
        <xdr:cNvPr id="0" name="image78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90500" cy="190500"/>
    <xdr:pic>
      <xdr:nvPicPr>
        <xdr:cNvPr id="0" name="image82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90500" cy="190500"/>
    <xdr:pic>
      <xdr:nvPicPr>
        <xdr:cNvPr id="0" name="image7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190500" cy="190500"/>
    <xdr:pic>
      <xdr:nvPicPr>
        <xdr:cNvPr id="0" name="image7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90500" cy="190500"/>
    <xdr:pic>
      <xdr:nvPicPr>
        <xdr:cNvPr id="0" name="image7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90500" cy="190500"/>
    <xdr:pic>
      <xdr:nvPicPr>
        <xdr:cNvPr id="0" name="image8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90500" cy="190500"/>
    <xdr:pic>
      <xdr:nvPicPr>
        <xdr:cNvPr id="0" name="image71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467886"/>
      </a:folHlink>
    </a:clrScheme>
    <a:fontScheme name="Sheets">
      <a:majorFont>
        <a:latin typeface="Aptos Narrow"/>
        <a:ea typeface="Aptos Narrow"/>
        <a:cs typeface="Aptos Narrow"/>
      </a:majorFont>
      <a:minorFont>
        <a:latin typeface="Aptos Narrow"/>
        <a:ea typeface="Aptos Narrow"/>
        <a:cs typeface="Aptos Narrow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pageSetUpPr/>
  </sheetPr>
  <sheetViews>
    <sheetView workbookViewId="0"/>
  </sheetViews>
  <sheetFormatPr customHeight="1" defaultColWidth="12.63" defaultRowHeight="15.0"/>
  <cols>
    <col customWidth="1" min="1" max="1" width="17.25"/>
    <col customWidth="1" min="2" max="2" width="22.25"/>
    <col customWidth="1" min="3" max="6" width="6.0"/>
    <col customWidth="1" min="7" max="13" width="15.88"/>
    <col customWidth="1" min="14" max="14" width="24.0"/>
    <col customWidth="1" min="15" max="15" width="7.5"/>
    <col customWidth="1" min="16" max="16" width="23.5"/>
    <col customWidth="1" min="17" max="26" width="8.63"/>
  </cols>
  <sheetData>
    <row r="1" ht="15.0" customHeight="1">
      <c r="A1" s="1" t="s">
        <v>0</v>
      </c>
      <c r="C1" s="2" t="s">
        <v>1</v>
      </c>
      <c r="H1" s="3" t="s">
        <v>2</v>
      </c>
      <c r="I1" s="2" t="s">
        <v>3</v>
      </c>
      <c r="J1" s="2" t="s">
        <v>4</v>
      </c>
      <c r="N1" s="4" t="s">
        <v>5</v>
      </c>
      <c r="O1" s="5"/>
      <c r="R1" s="6"/>
    </row>
    <row r="2" ht="15.0" customHeight="1">
      <c r="A2" s="7"/>
      <c r="B2" s="7"/>
      <c r="C2" s="8"/>
      <c r="D2" s="8"/>
      <c r="E2" s="8"/>
      <c r="F2" s="8"/>
      <c r="G2" s="8"/>
      <c r="H2" s="8"/>
      <c r="I2" s="8"/>
      <c r="J2" s="8"/>
      <c r="N2" s="4" t="s">
        <v>6</v>
      </c>
      <c r="O2" s="9">
        <f>318+15</f>
        <v>333</v>
      </c>
    </row>
    <row r="3" ht="15.0" customHeight="1">
      <c r="A3" s="10"/>
      <c r="B3" s="11" t="s">
        <v>7</v>
      </c>
      <c r="C3" s="12"/>
      <c r="D3" s="12"/>
      <c r="E3" s="12">
        <v>0.08</v>
      </c>
      <c r="F3" s="12"/>
      <c r="G3" s="4">
        <f t="shared" ref="G3:G9" si="1">SUM(C3:F3)</f>
        <v>0.08</v>
      </c>
      <c r="H3" s="13">
        <v>0.08</v>
      </c>
      <c r="I3" s="4"/>
      <c r="N3" s="4" t="s">
        <v>8</v>
      </c>
      <c r="O3" s="5">
        <f>$O$2*1.74</f>
        <v>579.42</v>
      </c>
      <c r="T3" s="14"/>
      <c r="U3" s="14"/>
      <c r="V3" s="14"/>
    </row>
    <row r="4" ht="14.25" customHeight="1">
      <c r="B4" s="11" t="s">
        <v>9</v>
      </c>
      <c r="C4" s="12"/>
      <c r="D4" s="12">
        <v>0.03</v>
      </c>
      <c r="E4" s="12"/>
      <c r="F4" s="12"/>
      <c r="G4" s="4">
        <f t="shared" si="1"/>
        <v>0.03</v>
      </c>
      <c r="I4" s="4"/>
      <c r="N4" s="4" t="s">
        <v>9</v>
      </c>
      <c r="O4" s="5">
        <v>0.01</v>
      </c>
      <c r="T4" s="14"/>
      <c r="U4" s="14"/>
      <c r="V4" s="14"/>
    </row>
    <row r="5" ht="14.25" customHeight="1">
      <c r="B5" s="11" t="s">
        <v>10</v>
      </c>
      <c r="C5" s="12"/>
      <c r="D5" s="12">
        <v>0.08</v>
      </c>
      <c r="E5" s="12"/>
      <c r="F5" s="12"/>
      <c r="G5" s="4">
        <f t="shared" si="1"/>
        <v>0.08</v>
      </c>
      <c r="H5" s="13">
        <v>0.16</v>
      </c>
      <c r="I5" s="4"/>
      <c r="J5" s="15">
        <v>0.32</v>
      </c>
      <c r="N5" s="4" t="s">
        <v>11</v>
      </c>
      <c r="O5" s="5">
        <v>2.0</v>
      </c>
    </row>
    <row r="6" ht="14.25" customHeight="1">
      <c r="B6" s="11" t="s">
        <v>12</v>
      </c>
      <c r="C6" s="12">
        <v>35.0</v>
      </c>
      <c r="D6" s="12"/>
      <c r="E6" s="12"/>
      <c r="F6" s="12"/>
      <c r="G6" s="4">
        <f t="shared" si="1"/>
        <v>35</v>
      </c>
      <c r="H6" s="13">
        <v>35.0</v>
      </c>
      <c r="I6" s="4"/>
      <c r="N6" s="4" t="s">
        <v>13</v>
      </c>
      <c r="O6" s="5">
        <v>5.6</v>
      </c>
    </row>
    <row r="7" ht="14.25" customHeight="1">
      <c r="B7" s="11" t="s">
        <v>14</v>
      </c>
      <c r="C7" s="12"/>
      <c r="D7" s="12"/>
      <c r="E7" s="12">
        <v>0.1</v>
      </c>
      <c r="F7" s="12">
        <v>0.12</v>
      </c>
      <c r="G7" s="4">
        <f t="shared" si="1"/>
        <v>0.22</v>
      </c>
      <c r="H7" s="13">
        <v>0.1</v>
      </c>
      <c r="I7" s="4">
        <v>0.48</v>
      </c>
      <c r="N7" s="4" t="s">
        <v>15</v>
      </c>
      <c r="O7" s="5">
        <v>0.3</v>
      </c>
    </row>
    <row r="8" ht="14.25" customHeight="1">
      <c r="B8" s="11" t="s">
        <v>16</v>
      </c>
      <c r="C8" s="12"/>
      <c r="D8" s="12"/>
      <c r="E8" s="12"/>
      <c r="F8" s="12">
        <v>0.12</v>
      </c>
      <c r="G8" s="4">
        <f t="shared" si="1"/>
        <v>0.12</v>
      </c>
      <c r="I8" s="4"/>
      <c r="N8" s="4" t="s">
        <v>14</v>
      </c>
      <c r="O8" s="5">
        <v>1.25</v>
      </c>
    </row>
    <row r="9" ht="14.25" customHeight="1">
      <c r="B9" s="11" t="s">
        <v>17</v>
      </c>
      <c r="C9" s="12">
        <v>0.13</v>
      </c>
      <c r="D9" s="12"/>
      <c r="E9" s="12"/>
      <c r="F9" s="12"/>
      <c r="G9" s="4">
        <f t="shared" si="1"/>
        <v>0.13</v>
      </c>
      <c r="H9" s="13">
        <v>0.13</v>
      </c>
      <c r="I9" s="4"/>
      <c r="L9" s="4"/>
      <c r="O9" s="16"/>
    </row>
    <row r="10" ht="14.25" customHeight="1">
      <c r="A10" s="10"/>
      <c r="B10" s="17" t="s">
        <v>7</v>
      </c>
      <c r="C10" s="12"/>
      <c r="D10" s="12"/>
      <c r="E10" s="12"/>
      <c r="F10" s="12"/>
      <c r="G10" s="18">
        <f t="shared" ref="G10:J10" si="2">($O$6-$O$6*($O$7+G3))</f>
        <v>3.472</v>
      </c>
      <c r="H10" s="18">
        <f t="shared" si="2"/>
        <v>3.472</v>
      </c>
      <c r="I10" s="18">
        <f t="shared" si="2"/>
        <v>3.92</v>
      </c>
      <c r="J10" s="18">
        <f t="shared" si="2"/>
        <v>3.92</v>
      </c>
      <c r="L10" s="18"/>
      <c r="O10" s="16"/>
      <c r="R10" s="4"/>
    </row>
    <row r="11" ht="14.25" customHeight="1">
      <c r="A11" s="10"/>
      <c r="B11" s="17" t="s">
        <v>18</v>
      </c>
      <c r="C11" s="19"/>
      <c r="D11" s="19"/>
      <c r="E11" s="19"/>
      <c r="F11" s="19"/>
      <c r="G11" s="20">
        <f t="shared" ref="G11:J11" si="3">((((($O$3+G6)+(1.74+G5)*(1-($O$4+G4))+(($O$3+G6)+(1.74+G5))*($O$4+G4)*($O$5)))*($O$8+G7))/($O$6-$O$6*($O$7+G3)))</f>
        <v>281.7498871</v>
      </c>
      <c r="H11" s="20">
        <f t="shared" si="3"/>
        <v>244.4259764</v>
      </c>
      <c r="I11" s="20">
        <f t="shared" si="3"/>
        <v>261.603274</v>
      </c>
      <c r="J11" s="20">
        <f t="shared" si="3"/>
        <v>189.1227679</v>
      </c>
      <c r="L11" s="20"/>
      <c r="O11" s="16"/>
      <c r="R11" s="4"/>
    </row>
    <row r="12" ht="14.25" customHeight="1">
      <c r="A12" s="10"/>
      <c r="B12" s="17" t="s">
        <v>19</v>
      </c>
      <c r="C12" s="21"/>
      <c r="D12" s="21"/>
      <c r="E12" s="21"/>
      <c r="F12" s="21"/>
      <c r="G12" s="22">
        <f t="shared" ref="G12:J12" si="4">G14*($O$8+G7)</f>
        <v>984.5472</v>
      </c>
      <c r="H12" s="22">
        <f t="shared" si="4"/>
        <v>943.92</v>
      </c>
      <c r="I12" s="22">
        <f t="shared" si="4"/>
        <v>1002.3966</v>
      </c>
      <c r="J12" s="22">
        <f t="shared" si="4"/>
        <v>857.475</v>
      </c>
      <c r="L12" s="13" t="s">
        <v>20</v>
      </c>
      <c r="O12" s="16"/>
      <c r="R12" s="4"/>
    </row>
    <row r="13" ht="14.25" customHeight="1">
      <c r="A13" s="10"/>
      <c r="B13" s="17" t="s">
        <v>21</v>
      </c>
      <c r="C13" s="19"/>
      <c r="D13" s="19"/>
      <c r="E13" s="19"/>
      <c r="F13" s="19"/>
      <c r="G13" s="22">
        <f t="shared" ref="G13:J13" si="5">(((($O$3+G6)+(1.74+G5))/($O$6-$O$6*($O$7+G3))))</f>
        <v>177.4884793</v>
      </c>
      <c r="H13" s="22">
        <f t="shared" si="5"/>
        <v>177.5115207</v>
      </c>
      <c r="I13" s="22">
        <f t="shared" si="5"/>
        <v>148.255102</v>
      </c>
      <c r="J13" s="22">
        <f t="shared" si="5"/>
        <v>148.3367347</v>
      </c>
      <c r="L13" s="22"/>
      <c r="O13" s="16"/>
      <c r="R13" s="4"/>
    </row>
    <row r="14" ht="14.25" customHeight="1">
      <c r="A14" s="10"/>
      <c r="B14" s="17" t="s">
        <v>22</v>
      </c>
      <c r="C14" s="21"/>
      <c r="D14" s="21"/>
      <c r="E14" s="21"/>
      <c r="F14" s="21"/>
      <c r="G14" s="22">
        <f t="shared" ref="G14:J14" si="6">($O$2+G6)*(G5+1.74)</f>
        <v>669.76</v>
      </c>
      <c r="H14" s="22">
        <f t="shared" si="6"/>
        <v>699.2</v>
      </c>
      <c r="I14" s="22">
        <f t="shared" si="6"/>
        <v>579.42</v>
      </c>
      <c r="J14" s="22">
        <f t="shared" si="6"/>
        <v>685.98</v>
      </c>
      <c r="L14" s="22"/>
      <c r="O14" s="16"/>
      <c r="R14" s="4"/>
    </row>
    <row r="15" ht="14.25" customHeight="1">
      <c r="A15" s="4"/>
      <c r="B15" s="4"/>
      <c r="C15" s="19"/>
      <c r="D15" s="19"/>
      <c r="E15" s="19"/>
      <c r="F15" s="19"/>
      <c r="G15" s="23" t="s">
        <v>23</v>
      </c>
      <c r="H15" s="24"/>
      <c r="I15" s="24"/>
      <c r="J15" s="24"/>
      <c r="K15" s="20"/>
      <c r="L15" s="20"/>
      <c r="M15" s="20"/>
      <c r="O15" s="16"/>
      <c r="P15" s="4"/>
      <c r="Q15" s="4"/>
    </row>
    <row r="16" ht="14.25" customHeight="1">
      <c r="A16" s="4"/>
      <c r="B16" s="4"/>
      <c r="C16" s="19"/>
      <c r="D16" s="19"/>
      <c r="E16" s="19"/>
      <c r="F16" s="19"/>
      <c r="G16" s="25"/>
      <c r="H16" s="26"/>
      <c r="I16" s="26"/>
      <c r="J16" s="26"/>
      <c r="K16" s="20"/>
      <c r="L16" s="20"/>
      <c r="M16" s="20"/>
      <c r="O16" s="16"/>
      <c r="P16" s="4"/>
      <c r="Q16" s="4"/>
      <c r="S16" s="14"/>
    </row>
    <row r="17" ht="15.0" customHeight="1">
      <c r="A17" s="1" t="s">
        <v>24</v>
      </c>
      <c r="C17" s="2" t="s">
        <v>1</v>
      </c>
      <c r="H17" s="3" t="s">
        <v>25</v>
      </c>
      <c r="I17" s="2" t="s">
        <v>3</v>
      </c>
      <c r="J17" s="2" t="s">
        <v>4</v>
      </c>
      <c r="N17" s="4" t="s">
        <v>5</v>
      </c>
      <c r="O17" s="5"/>
    </row>
    <row r="18" ht="15.0" customHeight="1">
      <c r="A18" s="7"/>
      <c r="B18" s="7"/>
      <c r="C18" s="8"/>
      <c r="D18" s="8"/>
      <c r="E18" s="8"/>
      <c r="F18" s="8"/>
      <c r="G18" s="8"/>
      <c r="H18" s="8"/>
      <c r="I18" s="8"/>
      <c r="J18" s="8"/>
      <c r="N18" s="4" t="s">
        <v>6</v>
      </c>
      <c r="O18" s="5">
        <f>576+15</f>
        <v>591</v>
      </c>
      <c r="P18" s="27"/>
      <c r="Q18" s="4"/>
    </row>
    <row r="19" ht="14.25" customHeight="1">
      <c r="A19" s="10"/>
      <c r="B19" s="11" t="s">
        <v>7</v>
      </c>
      <c r="C19" s="12"/>
      <c r="D19" s="12"/>
      <c r="E19" s="12">
        <v>0.08</v>
      </c>
      <c r="F19" s="12"/>
      <c r="G19" s="4">
        <f t="shared" ref="G19:G24" si="7">SUM(C19:F19)</f>
        <v>0.08</v>
      </c>
      <c r="H19" s="13">
        <v>0.08</v>
      </c>
      <c r="I19" s="4"/>
      <c r="J19" s="4"/>
      <c r="N19" s="4" t="s">
        <v>8</v>
      </c>
      <c r="O19" s="5">
        <f>$O$18*1.94</f>
        <v>1146.54</v>
      </c>
    </row>
    <row r="20" ht="14.25" customHeight="1">
      <c r="B20" s="11" t="s">
        <v>9</v>
      </c>
      <c r="C20" s="12">
        <v>0.03</v>
      </c>
      <c r="D20" s="12"/>
      <c r="E20" s="12"/>
      <c r="F20" s="12"/>
      <c r="G20" s="4">
        <f t="shared" si="7"/>
        <v>0.03</v>
      </c>
      <c r="H20" s="13">
        <v>0.03</v>
      </c>
      <c r="I20" s="4"/>
      <c r="J20" s="4"/>
      <c r="N20" s="4" t="s">
        <v>9</v>
      </c>
      <c r="O20" s="5">
        <v>0.01</v>
      </c>
    </row>
    <row r="21" ht="14.25" customHeight="1">
      <c r="B21" s="11" t="s">
        <v>10</v>
      </c>
      <c r="C21" s="12">
        <v>0.08</v>
      </c>
      <c r="D21" s="12"/>
      <c r="E21" s="12"/>
      <c r="F21" s="12">
        <v>0.08</v>
      </c>
      <c r="G21" s="4">
        <f t="shared" si="7"/>
        <v>0.16</v>
      </c>
      <c r="H21" s="13">
        <v>0.08</v>
      </c>
      <c r="I21" s="4"/>
      <c r="J21" s="4">
        <v>0.32</v>
      </c>
      <c r="N21" s="4" t="s">
        <v>11</v>
      </c>
      <c r="O21" s="5">
        <v>2.0</v>
      </c>
    </row>
    <row r="22" ht="14.25" customHeight="1">
      <c r="B22" s="11" t="s">
        <v>14</v>
      </c>
      <c r="C22" s="12"/>
      <c r="D22" s="12">
        <v>0.12</v>
      </c>
      <c r="E22" s="12">
        <v>0.1</v>
      </c>
      <c r="F22" s="12"/>
      <c r="G22" s="4">
        <f t="shared" si="7"/>
        <v>0.22</v>
      </c>
      <c r="H22" s="13">
        <v>0.32</v>
      </c>
      <c r="I22" s="4">
        <v>0.48</v>
      </c>
      <c r="J22" s="4"/>
      <c r="N22" s="4" t="s">
        <v>13</v>
      </c>
      <c r="O22" s="5">
        <v>11.1</v>
      </c>
    </row>
    <row r="23" ht="14.25" customHeight="1">
      <c r="B23" s="11" t="s">
        <v>16</v>
      </c>
      <c r="C23" s="12"/>
      <c r="D23" s="12">
        <v>0.12</v>
      </c>
      <c r="E23" s="12"/>
      <c r="F23" s="12"/>
      <c r="G23" s="4">
        <f t="shared" si="7"/>
        <v>0.12</v>
      </c>
      <c r="H23" s="13">
        <v>0.12</v>
      </c>
      <c r="I23" s="4"/>
      <c r="J23" s="4"/>
      <c r="N23" s="4" t="s">
        <v>14</v>
      </c>
      <c r="O23" s="5">
        <v>1.25</v>
      </c>
    </row>
    <row r="24" ht="14.25" customHeight="1">
      <c r="B24" s="11" t="s">
        <v>17</v>
      </c>
      <c r="C24" s="12"/>
      <c r="D24" s="12"/>
      <c r="E24" s="12"/>
      <c r="F24" s="12">
        <v>0.13</v>
      </c>
      <c r="G24" s="4">
        <f t="shared" si="7"/>
        <v>0.13</v>
      </c>
      <c r="H24" s="13">
        <v>0.13</v>
      </c>
      <c r="I24" s="4"/>
      <c r="J24" s="4"/>
      <c r="L24" s="4"/>
      <c r="O24" s="16"/>
    </row>
    <row r="25" ht="14.25" customHeight="1">
      <c r="B25" s="17" t="s">
        <v>7</v>
      </c>
      <c r="C25" s="19"/>
      <c r="D25" s="19"/>
      <c r="E25" s="19"/>
      <c r="F25" s="19"/>
      <c r="G25" s="28">
        <f t="shared" ref="G25:J25" si="8">($O$22-$O$22*G19)</f>
        <v>10.212</v>
      </c>
      <c r="H25" s="28">
        <f t="shared" si="8"/>
        <v>10.212</v>
      </c>
      <c r="I25" s="28">
        <f t="shared" si="8"/>
        <v>11.1</v>
      </c>
      <c r="J25" s="28">
        <f t="shared" si="8"/>
        <v>11.1</v>
      </c>
      <c r="L25" s="28"/>
      <c r="O25" s="16"/>
    </row>
    <row r="26" ht="14.25" customHeight="1">
      <c r="A26" s="4"/>
      <c r="B26" s="17" t="s">
        <v>18</v>
      </c>
      <c r="C26" s="19"/>
      <c r="D26" s="19"/>
      <c r="E26" s="19"/>
      <c r="F26" s="19"/>
      <c r="G26" s="22">
        <f t="shared" ref="G26:J26" si="9">((($O$19+$O$18*G21)*(1-($O$20+G20))+($O$19+$O$18*G21)*($O$20+G20)*($O$21))*($O$23+G22))/($O$22-$O$22*G19)</f>
        <v>185.8003995</v>
      </c>
      <c r="H26" s="22">
        <f t="shared" si="9"/>
        <v>190.8802679</v>
      </c>
      <c r="I26" s="22">
        <f t="shared" si="9"/>
        <v>180.4819227</v>
      </c>
      <c r="J26" s="22">
        <f t="shared" si="9"/>
        <v>151.9162838</v>
      </c>
      <c r="L26" s="22"/>
      <c r="O26" s="16"/>
      <c r="P26" s="4"/>
      <c r="Q26" s="4"/>
    </row>
    <row r="27" ht="14.25" customHeight="1">
      <c r="A27" s="4"/>
      <c r="B27" s="17" t="s">
        <v>19</v>
      </c>
      <c r="C27" s="19"/>
      <c r="D27" s="19"/>
      <c r="E27" s="19"/>
      <c r="F27" s="19"/>
      <c r="G27" s="22">
        <f t="shared" ref="G27:J27" si="10">G29*($O$23+G22)</f>
        <v>1824.417</v>
      </c>
      <c r="H27" s="22">
        <f t="shared" si="10"/>
        <v>1874.2974</v>
      </c>
      <c r="I27" s="22">
        <f t="shared" si="10"/>
        <v>1983.5142</v>
      </c>
      <c r="J27" s="22">
        <f t="shared" si="10"/>
        <v>1669.575</v>
      </c>
      <c r="L27" s="22"/>
      <c r="O27" s="16"/>
      <c r="P27" s="4"/>
      <c r="Q27" s="4"/>
    </row>
    <row r="28" ht="14.25" customHeight="1">
      <c r="A28" s="4"/>
      <c r="B28" s="17" t="s">
        <v>21</v>
      </c>
      <c r="C28" s="19"/>
      <c r="D28" s="19"/>
      <c r="E28" s="19"/>
      <c r="F28" s="19"/>
      <c r="G28" s="22">
        <f t="shared" ref="G28:J28" si="11">((($O$19+$O$18*G21)/($O$22-$O$22*G19)))</f>
        <v>121.53349</v>
      </c>
      <c r="H28" s="22">
        <f t="shared" si="11"/>
        <v>116.9036428</v>
      </c>
      <c r="I28" s="22">
        <f t="shared" si="11"/>
        <v>103.2918919</v>
      </c>
      <c r="J28" s="22">
        <f t="shared" si="11"/>
        <v>120.3297297</v>
      </c>
      <c r="L28" s="22"/>
      <c r="O28" s="16"/>
      <c r="P28" s="4"/>
      <c r="Q28" s="4"/>
    </row>
    <row r="29" ht="14.25" customHeight="1">
      <c r="A29" s="4"/>
      <c r="B29" s="17" t="s">
        <v>22</v>
      </c>
      <c r="C29" s="19"/>
      <c r="D29" s="19"/>
      <c r="E29" s="19"/>
      <c r="F29" s="19"/>
      <c r="G29" s="22">
        <f t="shared" ref="G29:J29" si="12">($O$19+$O$18*G21)</f>
        <v>1241.1</v>
      </c>
      <c r="H29" s="22">
        <f t="shared" si="12"/>
        <v>1193.82</v>
      </c>
      <c r="I29" s="22">
        <f t="shared" si="12"/>
        <v>1146.54</v>
      </c>
      <c r="J29" s="22">
        <f t="shared" si="12"/>
        <v>1335.66</v>
      </c>
      <c r="L29" s="20"/>
      <c r="O29" s="16"/>
      <c r="P29" s="4"/>
      <c r="Q29" s="4"/>
    </row>
    <row r="30" ht="14.25" customHeight="1">
      <c r="A30" s="4"/>
      <c r="B30" s="4"/>
      <c r="C30" s="19"/>
      <c r="D30" s="19"/>
      <c r="E30" s="19"/>
      <c r="F30" s="19"/>
      <c r="G30" s="23" t="s">
        <v>23</v>
      </c>
      <c r="H30" s="24"/>
      <c r="I30" s="24"/>
      <c r="J30" s="24"/>
      <c r="K30" s="20"/>
      <c r="L30" s="20"/>
      <c r="M30" s="4"/>
      <c r="O30" s="16"/>
      <c r="P30" s="4"/>
      <c r="Q30" s="4"/>
    </row>
    <row r="31" ht="14.25" customHeight="1">
      <c r="A31" s="4"/>
      <c r="B31" s="4"/>
      <c r="C31" s="19"/>
      <c r="D31" s="19"/>
      <c r="E31" s="19"/>
      <c r="F31" s="19"/>
      <c r="G31" s="25"/>
      <c r="H31" s="26"/>
      <c r="I31" s="26"/>
      <c r="J31" s="26"/>
      <c r="K31" s="20"/>
      <c r="L31" s="20"/>
      <c r="M31" s="4"/>
      <c r="O31" s="16"/>
      <c r="P31" s="4"/>
      <c r="Q31" s="4"/>
    </row>
    <row r="32" ht="15.0" customHeight="1">
      <c r="A32" s="1" t="s">
        <v>26</v>
      </c>
      <c r="C32" s="2" t="s">
        <v>1</v>
      </c>
      <c r="H32" s="3" t="s">
        <v>25</v>
      </c>
      <c r="I32" s="2" t="s">
        <v>3</v>
      </c>
      <c r="J32" s="2" t="s">
        <v>4</v>
      </c>
      <c r="K32" s="2" t="s">
        <v>27</v>
      </c>
      <c r="L32" s="3" t="s">
        <v>28</v>
      </c>
      <c r="M32" s="2" t="s">
        <v>29</v>
      </c>
      <c r="N32" s="4" t="s">
        <v>5</v>
      </c>
      <c r="O32" s="5"/>
      <c r="Q32" s="5"/>
    </row>
    <row r="33" ht="15.0" customHeight="1">
      <c r="A33" s="7"/>
      <c r="B33" s="7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4" t="s">
        <v>6</v>
      </c>
      <c r="O33" s="5">
        <f>397+15</f>
        <v>412</v>
      </c>
    </row>
    <row r="34" ht="14.25" customHeight="1">
      <c r="A34" s="10"/>
      <c r="B34" s="11" t="s">
        <v>7</v>
      </c>
      <c r="C34" s="12"/>
      <c r="D34" s="12">
        <v>0.08</v>
      </c>
      <c r="E34" s="12">
        <v>0.08</v>
      </c>
      <c r="F34" s="12">
        <v>0.08</v>
      </c>
      <c r="G34" s="4">
        <f t="shared" ref="G34:G38" si="13">SUM(C34:F34)</f>
        <v>0.24</v>
      </c>
      <c r="H34" s="29">
        <v>0.24</v>
      </c>
      <c r="I34" s="4"/>
      <c r="J34" s="4"/>
      <c r="K34" s="4"/>
      <c r="M34" s="4"/>
      <c r="N34" s="4" t="s">
        <v>8</v>
      </c>
      <c r="O34" s="5">
        <f>$O$33*1.59</f>
        <v>655.08</v>
      </c>
    </row>
    <row r="35" ht="14.25" customHeight="1">
      <c r="B35" s="11" t="s">
        <v>9</v>
      </c>
      <c r="C35" s="12">
        <v>0.03</v>
      </c>
      <c r="D35" s="12"/>
      <c r="E35" s="12"/>
      <c r="F35" s="30"/>
      <c r="G35" s="4">
        <f t="shared" si="13"/>
        <v>0.03</v>
      </c>
      <c r="H35" s="4"/>
      <c r="I35" s="4"/>
      <c r="J35" s="4"/>
      <c r="K35" s="4">
        <v>0.3</v>
      </c>
      <c r="L35" s="13">
        <v>0.255</v>
      </c>
      <c r="M35" s="4"/>
      <c r="N35" s="4" t="s">
        <v>9</v>
      </c>
      <c r="O35" s="5">
        <v>0.15</v>
      </c>
    </row>
    <row r="36" ht="14.25" customHeight="1">
      <c r="B36" s="11" t="s">
        <v>11</v>
      </c>
      <c r="C36" s="12"/>
      <c r="D36" s="12"/>
      <c r="E36" s="12"/>
      <c r="F36" s="12"/>
      <c r="G36" s="4">
        <f t="shared" si="13"/>
        <v>0</v>
      </c>
      <c r="H36" s="4"/>
      <c r="I36" s="4"/>
      <c r="J36" s="4"/>
      <c r="K36" s="4"/>
      <c r="M36" s="4">
        <v>0.8</v>
      </c>
      <c r="N36" s="4" t="s">
        <v>11</v>
      </c>
      <c r="O36" s="5">
        <v>2.5</v>
      </c>
    </row>
    <row r="37" ht="14.25" customHeight="1">
      <c r="B37" s="11" t="s">
        <v>10</v>
      </c>
      <c r="C37" s="12">
        <v>0.08</v>
      </c>
      <c r="D37" s="12"/>
      <c r="E37" s="12">
        <v>0.06</v>
      </c>
      <c r="F37" s="12"/>
      <c r="G37" s="4">
        <f t="shared" si="13"/>
        <v>0.14</v>
      </c>
      <c r="H37" s="29">
        <v>0.06</v>
      </c>
      <c r="I37" s="4"/>
      <c r="J37" s="4">
        <v>0.32</v>
      </c>
      <c r="K37" s="4"/>
      <c r="L37" s="13">
        <v>0.08</v>
      </c>
      <c r="M37" s="4"/>
      <c r="N37" s="4" t="s">
        <v>13</v>
      </c>
      <c r="O37" s="5">
        <v>11.1</v>
      </c>
    </row>
    <row r="38" ht="14.25" customHeight="1">
      <c r="B38" s="11" t="s">
        <v>14</v>
      </c>
      <c r="C38" s="12"/>
      <c r="D38" s="12">
        <v>0.1</v>
      </c>
      <c r="E38" s="12"/>
      <c r="F38" s="12">
        <v>0.12</v>
      </c>
      <c r="G38" s="4">
        <f t="shared" si="13"/>
        <v>0.22</v>
      </c>
      <c r="H38" s="29">
        <v>0.34</v>
      </c>
      <c r="I38" s="4">
        <v>0.48</v>
      </c>
      <c r="J38" s="4"/>
      <c r="K38" s="4"/>
      <c r="M38" s="4"/>
      <c r="N38" s="4" t="s">
        <v>14</v>
      </c>
      <c r="O38" s="5">
        <v>1.25</v>
      </c>
    </row>
    <row r="39" ht="14.25" customHeight="1">
      <c r="B39" s="17" t="s">
        <v>7</v>
      </c>
      <c r="C39" s="19"/>
      <c r="D39" s="19"/>
      <c r="E39" s="19"/>
      <c r="F39" s="19"/>
      <c r="G39" s="28">
        <f t="shared" ref="G39:M39" si="14">($O$37-$O$37*G34)</f>
        <v>8.436</v>
      </c>
      <c r="H39" s="28">
        <f t="shared" si="14"/>
        <v>8.436</v>
      </c>
      <c r="I39" s="28">
        <f t="shared" si="14"/>
        <v>11.1</v>
      </c>
      <c r="J39" s="28">
        <f t="shared" si="14"/>
        <v>11.1</v>
      </c>
      <c r="K39" s="28">
        <f t="shared" si="14"/>
        <v>11.1</v>
      </c>
      <c r="L39" s="28">
        <f t="shared" si="14"/>
        <v>11.1</v>
      </c>
      <c r="M39" s="28">
        <f t="shared" si="14"/>
        <v>11.1</v>
      </c>
      <c r="O39" s="16"/>
    </row>
    <row r="40" ht="14.25" customHeight="1">
      <c r="B40" s="17" t="s">
        <v>9</v>
      </c>
      <c r="C40" s="19"/>
      <c r="D40" s="19"/>
      <c r="E40" s="19"/>
      <c r="F40" s="19"/>
      <c r="G40" s="20">
        <f t="shared" ref="G40:M40" si="15">($O$35+G35)*100</f>
        <v>18</v>
      </c>
      <c r="H40" s="20">
        <f t="shared" si="15"/>
        <v>15</v>
      </c>
      <c r="I40" s="20">
        <f t="shared" si="15"/>
        <v>15</v>
      </c>
      <c r="J40" s="20">
        <f t="shared" si="15"/>
        <v>15</v>
      </c>
      <c r="K40" s="20">
        <f t="shared" si="15"/>
        <v>45</v>
      </c>
      <c r="L40" s="20">
        <f t="shared" si="15"/>
        <v>40.5</v>
      </c>
      <c r="M40" s="20">
        <f t="shared" si="15"/>
        <v>15</v>
      </c>
      <c r="O40" s="16"/>
      <c r="P40" s="4"/>
      <c r="Q40" s="5"/>
    </row>
    <row r="41" ht="14.25" customHeight="1">
      <c r="A41" s="10"/>
      <c r="B41" s="17" t="s">
        <v>18</v>
      </c>
      <c r="C41" s="19"/>
      <c r="D41" s="19"/>
      <c r="E41" s="19"/>
      <c r="F41" s="19"/>
      <c r="G41" s="22">
        <f t="shared" ref="G41:M41" si="16">((($O$34+$O$33*G37)*(1-$O$35-G35)+(($O$35+G35)*($O$34+$O$33+G37)*($O$36+G36)))*($O$38+G38))/($O$37-$O$37*G34)</f>
        <v>185.5295085</v>
      </c>
      <c r="H41" s="22">
        <f t="shared" si="16"/>
        <v>184.3328503</v>
      </c>
      <c r="I41" s="22">
        <f t="shared" si="16"/>
        <v>149.1498459</v>
      </c>
      <c r="J41" s="22">
        <f t="shared" si="16"/>
        <v>120.4005631</v>
      </c>
      <c r="K41" s="22">
        <f t="shared" si="16"/>
        <v>175.7611486</v>
      </c>
      <c r="L41" s="22">
        <f t="shared" si="16"/>
        <v>167.7796509</v>
      </c>
      <c r="M41" s="22">
        <f t="shared" si="16"/>
        <v>122.1872297</v>
      </c>
      <c r="O41" s="16"/>
    </row>
    <row r="42" ht="14.25" customHeight="1">
      <c r="A42" s="4"/>
      <c r="B42" s="17" t="s">
        <v>19</v>
      </c>
      <c r="C42" s="19"/>
      <c r="D42" s="19"/>
      <c r="E42" s="19"/>
      <c r="F42" s="19"/>
      <c r="G42" s="22">
        <f t="shared" ref="G42:M42" si="17">G46*($O$38+G38)</f>
        <v>1047.7572</v>
      </c>
      <c r="H42" s="22">
        <f t="shared" si="17"/>
        <v>1080.882</v>
      </c>
      <c r="I42" s="22">
        <f t="shared" si="17"/>
        <v>1133.2884</v>
      </c>
      <c r="J42" s="22">
        <f t="shared" si="17"/>
        <v>983.65</v>
      </c>
      <c r="K42" s="22">
        <f t="shared" si="17"/>
        <v>818.85</v>
      </c>
      <c r="L42" s="22">
        <f t="shared" si="17"/>
        <v>860.05</v>
      </c>
      <c r="M42" s="22">
        <f t="shared" si="17"/>
        <v>818.85</v>
      </c>
      <c r="O42" s="16"/>
      <c r="Q42" s="4"/>
    </row>
    <row r="43" ht="14.25" customHeight="1">
      <c r="A43" s="4"/>
      <c r="B43" s="17" t="s">
        <v>30</v>
      </c>
      <c r="C43" s="19"/>
      <c r="D43" s="19"/>
      <c r="E43" s="19"/>
      <c r="F43" s="19"/>
      <c r="G43" s="22">
        <f t="shared" ref="G43:M43" si="18">G42*($O$36+G36)</f>
        <v>2619.393</v>
      </c>
      <c r="H43" s="22">
        <f t="shared" si="18"/>
        <v>2702.205</v>
      </c>
      <c r="I43" s="22">
        <f t="shared" si="18"/>
        <v>2833.221</v>
      </c>
      <c r="J43" s="22">
        <f t="shared" si="18"/>
        <v>2459.125</v>
      </c>
      <c r="K43" s="22">
        <f t="shared" si="18"/>
        <v>2047.125</v>
      </c>
      <c r="L43" s="22">
        <f t="shared" si="18"/>
        <v>2150.125</v>
      </c>
      <c r="M43" s="22">
        <f t="shared" si="18"/>
        <v>2702.205</v>
      </c>
      <c r="O43" s="16"/>
      <c r="Q43" s="4"/>
    </row>
    <row r="44" ht="14.25" customHeight="1">
      <c r="A44" s="4"/>
      <c r="B44" s="17" t="s">
        <v>31</v>
      </c>
      <c r="C44" s="19"/>
      <c r="D44" s="19"/>
      <c r="E44" s="19"/>
      <c r="F44" s="19"/>
      <c r="G44" s="22">
        <f t="shared" ref="G44:M44" si="19">((($O$34+$O$33*G37)*(1-$O$35-G35)+(($O$35+G35)*($O$34+$O$33+G37)*($O$36+G36)))/($O$37-$O$37*G34))</f>
        <v>126.21055</v>
      </c>
      <c r="H44" s="22">
        <f t="shared" si="19"/>
        <v>115.9326102</v>
      </c>
      <c r="I44" s="22">
        <f t="shared" si="19"/>
        <v>86.21378378</v>
      </c>
      <c r="J44" s="22">
        <f t="shared" si="19"/>
        <v>96.32045045</v>
      </c>
      <c r="K44" s="22">
        <f t="shared" si="19"/>
        <v>140.6089189</v>
      </c>
      <c r="L44" s="22">
        <f t="shared" si="19"/>
        <v>134.2237207</v>
      </c>
      <c r="M44" s="22">
        <f t="shared" si="19"/>
        <v>97.74978378</v>
      </c>
      <c r="O44" s="16"/>
      <c r="Q44" s="4"/>
      <c r="R44" s="4"/>
      <c r="S44" s="4"/>
      <c r="U44" s="4"/>
      <c r="V44" s="4"/>
      <c r="W44" s="4"/>
      <c r="X44" s="4"/>
      <c r="Z44" s="4"/>
    </row>
    <row r="45" ht="14.25" customHeight="1">
      <c r="A45" s="4"/>
      <c r="B45" s="17" t="s">
        <v>21</v>
      </c>
      <c r="C45" s="19"/>
      <c r="D45" s="19"/>
      <c r="E45" s="19"/>
      <c r="F45" s="19"/>
      <c r="G45" s="22">
        <f t="shared" ref="G45:M45" si="20">((($O$34+$O$33*G37)/($O$37-$O$37*G34)))</f>
        <v>84.49027975</v>
      </c>
      <c r="H45" s="22">
        <f t="shared" si="20"/>
        <v>80.58321479</v>
      </c>
      <c r="I45" s="22">
        <f t="shared" si="20"/>
        <v>59.01621622</v>
      </c>
      <c r="J45" s="22">
        <f t="shared" si="20"/>
        <v>70.89369369</v>
      </c>
      <c r="K45" s="22">
        <f t="shared" si="20"/>
        <v>59.01621622</v>
      </c>
      <c r="L45" s="22">
        <f t="shared" si="20"/>
        <v>61.98558559</v>
      </c>
      <c r="M45" s="22">
        <f t="shared" si="20"/>
        <v>59.01621622</v>
      </c>
      <c r="O45" s="16"/>
      <c r="Q45" s="4"/>
      <c r="R45" s="4"/>
      <c r="S45" s="4"/>
      <c r="U45" s="4"/>
      <c r="V45" s="4"/>
      <c r="W45" s="4"/>
      <c r="X45" s="4"/>
      <c r="Z45" s="4"/>
    </row>
    <row r="46" ht="14.25" customHeight="1">
      <c r="A46" s="4"/>
      <c r="B46" s="17" t="s">
        <v>22</v>
      </c>
      <c r="C46" s="19"/>
      <c r="D46" s="19"/>
      <c r="E46" s="19"/>
      <c r="F46" s="19"/>
      <c r="G46" s="22">
        <f t="shared" ref="G46:M46" si="21">$O$34+$O$33*G37</f>
        <v>712.76</v>
      </c>
      <c r="H46" s="22">
        <f t="shared" si="21"/>
        <v>679.8</v>
      </c>
      <c r="I46" s="22">
        <f t="shared" si="21"/>
        <v>655.08</v>
      </c>
      <c r="J46" s="22">
        <f t="shared" si="21"/>
        <v>786.92</v>
      </c>
      <c r="K46" s="22">
        <f t="shared" si="21"/>
        <v>655.08</v>
      </c>
      <c r="L46" s="22">
        <f t="shared" si="21"/>
        <v>688.04</v>
      </c>
      <c r="M46" s="22">
        <f t="shared" si="21"/>
        <v>655.08</v>
      </c>
      <c r="O46" s="16"/>
      <c r="Q46" s="4"/>
      <c r="R46" s="4"/>
      <c r="S46" s="4"/>
      <c r="U46" s="4"/>
      <c r="V46" s="4"/>
      <c r="W46" s="4"/>
      <c r="X46" s="4"/>
      <c r="Z46" s="4"/>
    </row>
    <row r="47" ht="14.25" customHeight="1">
      <c r="A47" s="4"/>
      <c r="B47" s="17" t="s">
        <v>32</v>
      </c>
      <c r="C47" s="19"/>
      <c r="D47" s="19"/>
      <c r="E47" s="19"/>
      <c r="F47" s="19"/>
      <c r="G47" s="22">
        <f t="shared" ref="G47:M47" si="22">G46*($O$36+G36)</f>
        <v>1781.9</v>
      </c>
      <c r="H47" s="22">
        <f t="shared" si="22"/>
        <v>1699.5</v>
      </c>
      <c r="I47" s="22">
        <f t="shared" si="22"/>
        <v>1637.7</v>
      </c>
      <c r="J47" s="22">
        <f t="shared" si="22"/>
        <v>1967.3</v>
      </c>
      <c r="K47" s="22">
        <f t="shared" si="22"/>
        <v>1637.7</v>
      </c>
      <c r="L47" s="22">
        <f t="shared" si="22"/>
        <v>1720.1</v>
      </c>
      <c r="M47" s="22">
        <f t="shared" si="22"/>
        <v>2161.764</v>
      </c>
      <c r="O47" s="16"/>
      <c r="Q47" s="4"/>
    </row>
    <row r="48" ht="14.25" customHeight="1">
      <c r="A48" s="4"/>
      <c r="B48" s="4"/>
      <c r="C48" s="19"/>
      <c r="D48" s="19"/>
      <c r="E48" s="19"/>
      <c r="F48" s="19"/>
      <c r="G48" s="23" t="s">
        <v>33</v>
      </c>
      <c r="H48" s="24"/>
      <c r="I48" s="24"/>
      <c r="J48" s="24"/>
      <c r="K48" s="20"/>
      <c r="L48" s="20"/>
      <c r="M48" s="20"/>
      <c r="N48" s="20"/>
      <c r="O48" s="16"/>
      <c r="Q48" s="4"/>
    </row>
    <row r="49" ht="14.25" customHeight="1">
      <c r="A49" s="4"/>
      <c r="B49" s="4"/>
      <c r="C49" s="19"/>
      <c r="D49" s="19"/>
      <c r="E49" s="19"/>
      <c r="F49" s="19"/>
      <c r="G49" s="25"/>
      <c r="H49" s="26"/>
      <c r="I49" s="26"/>
      <c r="J49" s="26"/>
      <c r="K49" s="20"/>
      <c r="L49" s="20"/>
      <c r="M49" s="20"/>
      <c r="N49" s="20"/>
      <c r="O49" s="16"/>
    </row>
    <row r="50" ht="15.0" customHeight="1">
      <c r="A50" s="1" t="s">
        <v>34</v>
      </c>
      <c r="C50" s="2" t="s">
        <v>1</v>
      </c>
      <c r="H50" s="3" t="s">
        <v>25</v>
      </c>
      <c r="I50" s="2" t="s">
        <v>3</v>
      </c>
      <c r="J50" s="2" t="s">
        <v>4</v>
      </c>
      <c r="N50" s="4" t="s">
        <v>5</v>
      </c>
      <c r="O50" s="5"/>
    </row>
    <row r="51" ht="15.0" customHeight="1">
      <c r="A51" s="7"/>
      <c r="B51" s="7"/>
      <c r="C51" s="8"/>
      <c r="D51" s="8"/>
      <c r="E51" s="8"/>
      <c r="F51" s="8"/>
      <c r="G51" s="8"/>
      <c r="H51" s="8"/>
      <c r="I51" s="8"/>
      <c r="J51" s="8"/>
      <c r="N51" s="4" t="s">
        <v>6</v>
      </c>
      <c r="O51" s="5">
        <f>693+15</f>
        <v>708</v>
      </c>
    </row>
    <row r="52" ht="14.25" customHeight="1">
      <c r="A52" s="10"/>
      <c r="B52" s="11" t="s">
        <v>7</v>
      </c>
      <c r="C52" s="12"/>
      <c r="D52" s="12"/>
      <c r="E52" s="12">
        <v>0.08</v>
      </c>
      <c r="F52" s="12"/>
      <c r="G52" s="4">
        <f t="shared" ref="G52:G57" si="23">SUM(C52:F52)</f>
        <v>0.08</v>
      </c>
      <c r="H52" s="13">
        <v>0.08</v>
      </c>
      <c r="I52" s="4"/>
      <c r="J52" s="4"/>
      <c r="N52" s="4" t="s">
        <v>8</v>
      </c>
      <c r="O52" s="5">
        <f>$O$51*1.9</f>
        <v>1345.2</v>
      </c>
      <c r="P52" s="31"/>
      <c r="Q52" s="4"/>
    </row>
    <row r="53" ht="14.25" customHeight="1">
      <c r="B53" s="11" t="s">
        <v>9</v>
      </c>
      <c r="C53" s="12">
        <v>0.03</v>
      </c>
      <c r="D53" s="12"/>
      <c r="E53" s="12"/>
      <c r="F53" s="12"/>
      <c r="G53" s="4">
        <f t="shared" si="23"/>
        <v>0.03</v>
      </c>
      <c r="H53" s="13">
        <v>0.03</v>
      </c>
      <c r="I53" s="4"/>
      <c r="J53" s="4"/>
      <c r="N53" s="4" t="s">
        <v>9</v>
      </c>
      <c r="O53" s="5">
        <v>0.01</v>
      </c>
    </row>
    <row r="54" ht="14.25" customHeight="1">
      <c r="B54" s="11" t="s">
        <v>10</v>
      </c>
      <c r="C54" s="12">
        <v>0.08</v>
      </c>
      <c r="D54" s="12"/>
      <c r="E54" s="12"/>
      <c r="F54" s="12">
        <v>0.08</v>
      </c>
      <c r="G54" s="4">
        <f t="shared" si="23"/>
        <v>0.16</v>
      </c>
      <c r="H54" s="13">
        <v>0.08</v>
      </c>
      <c r="I54" s="4"/>
      <c r="J54" s="4">
        <v>0.32</v>
      </c>
      <c r="N54" s="4" t="s">
        <v>11</v>
      </c>
      <c r="O54" s="5">
        <v>2.0</v>
      </c>
    </row>
    <row r="55" ht="14.25" customHeight="1">
      <c r="B55" s="11" t="s">
        <v>14</v>
      </c>
      <c r="C55" s="12"/>
      <c r="D55" s="12">
        <v>0.12</v>
      </c>
      <c r="E55" s="12">
        <v>0.1</v>
      </c>
      <c r="F55" s="12"/>
      <c r="G55" s="4">
        <f t="shared" si="23"/>
        <v>0.22</v>
      </c>
      <c r="H55" s="13">
        <v>0.34</v>
      </c>
      <c r="I55" s="4">
        <v>0.48</v>
      </c>
      <c r="J55" s="4"/>
      <c r="N55" s="4" t="s">
        <v>13</v>
      </c>
      <c r="O55" s="5">
        <v>14.4</v>
      </c>
    </row>
    <row r="56" ht="14.25" customHeight="1">
      <c r="B56" s="11" t="s">
        <v>16</v>
      </c>
      <c r="C56" s="12"/>
      <c r="D56" s="12">
        <v>0.12</v>
      </c>
      <c r="E56" s="12"/>
      <c r="F56" s="12"/>
      <c r="G56" s="4">
        <f t="shared" si="23"/>
        <v>0.12</v>
      </c>
      <c r="H56" s="13">
        <v>0.12</v>
      </c>
      <c r="I56" s="4"/>
      <c r="J56" s="4"/>
      <c r="N56" s="4" t="s">
        <v>14</v>
      </c>
      <c r="O56" s="5">
        <v>1.25</v>
      </c>
    </row>
    <row r="57" ht="14.25" customHeight="1">
      <c r="B57" s="11" t="s">
        <v>17</v>
      </c>
      <c r="C57" s="12"/>
      <c r="D57" s="12"/>
      <c r="E57" s="12"/>
      <c r="F57" s="12">
        <v>0.13</v>
      </c>
      <c r="G57" s="32">
        <f t="shared" si="23"/>
        <v>0.13</v>
      </c>
      <c r="H57" s="13">
        <v>0.13</v>
      </c>
      <c r="I57" s="32"/>
      <c r="J57" s="32"/>
      <c r="N57" s="4"/>
      <c r="O57" s="33"/>
    </row>
    <row r="58" ht="14.25" customHeight="1">
      <c r="B58" s="17" t="s">
        <v>7</v>
      </c>
      <c r="C58" s="21"/>
      <c r="D58" s="21"/>
      <c r="E58" s="21"/>
      <c r="F58" s="21"/>
      <c r="G58" s="28">
        <f t="shared" ref="G58:J58" si="24">($O$55-$O$55*G52)</f>
        <v>13.248</v>
      </c>
      <c r="H58" s="28">
        <f t="shared" si="24"/>
        <v>13.248</v>
      </c>
      <c r="I58" s="28">
        <f t="shared" si="24"/>
        <v>14.4</v>
      </c>
      <c r="J58" s="28">
        <f t="shared" si="24"/>
        <v>14.4</v>
      </c>
      <c r="N58" s="28"/>
      <c r="O58" s="33"/>
    </row>
    <row r="59" ht="14.25" customHeight="1">
      <c r="A59" s="4"/>
      <c r="B59" s="17" t="s">
        <v>18</v>
      </c>
      <c r="C59" s="21"/>
      <c r="D59" s="21"/>
      <c r="E59" s="21"/>
      <c r="F59" s="21"/>
      <c r="G59" s="22">
        <f t="shared" ref="G59:J59" si="25">((($O$52+$O$51*G54)*(1-($O$53+G53))+($O$52+$O$51*G54)*($O$53+G53)*($O$54))*($O$56+G55))/($O$55-$O$55*G52)</f>
        <v>168.3064783</v>
      </c>
      <c r="H59" s="22">
        <f t="shared" si="25"/>
        <v>174.9760435</v>
      </c>
      <c r="I59" s="22">
        <f t="shared" si="25"/>
        <v>163.2269417</v>
      </c>
      <c r="J59" s="22">
        <f t="shared" si="25"/>
        <v>137.801875</v>
      </c>
      <c r="N59" s="22"/>
      <c r="O59" s="33"/>
    </row>
    <row r="60" ht="14.25" customHeight="1">
      <c r="A60" s="4"/>
      <c r="B60" s="17" t="s">
        <v>19</v>
      </c>
      <c r="C60" s="21"/>
      <c r="D60" s="21"/>
      <c r="E60" s="21"/>
      <c r="F60" s="21"/>
      <c r="G60" s="22">
        <f t="shared" ref="G60:J60" si="26">G62*($O$56+G55)</f>
        <v>2143.9656</v>
      </c>
      <c r="H60" s="22">
        <f t="shared" si="26"/>
        <v>2228.9256</v>
      </c>
      <c r="I60" s="22">
        <f t="shared" si="26"/>
        <v>2327.196</v>
      </c>
      <c r="J60" s="22">
        <f t="shared" si="26"/>
        <v>1964.7</v>
      </c>
      <c r="N60" s="22"/>
      <c r="O60" s="33"/>
    </row>
    <row r="61" ht="14.25" customHeight="1">
      <c r="A61" s="4"/>
      <c r="B61" s="17" t="s">
        <v>21</v>
      </c>
      <c r="C61" s="21"/>
      <c r="D61" s="21"/>
      <c r="E61" s="21"/>
      <c r="F61" s="21"/>
      <c r="G61" s="22">
        <f t="shared" ref="G61:J61" si="27">((($O$52+$O$51*G54)/($O$55-$O$55*G52)))</f>
        <v>110.0905797</v>
      </c>
      <c r="H61" s="22">
        <f t="shared" si="27"/>
        <v>105.8152174</v>
      </c>
      <c r="I61" s="22">
        <f t="shared" si="27"/>
        <v>93.41666667</v>
      </c>
      <c r="J61" s="22">
        <f t="shared" si="27"/>
        <v>109.15</v>
      </c>
      <c r="N61" s="20"/>
      <c r="O61" s="33"/>
      <c r="P61" s="4"/>
      <c r="Q61" s="4"/>
    </row>
    <row r="62" ht="14.25" customHeight="1">
      <c r="A62" s="4"/>
      <c r="B62" s="17" t="s">
        <v>22</v>
      </c>
      <c r="C62" s="21"/>
      <c r="D62" s="21"/>
      <c r="E62" s="21"/>
      <c r="F62" s="21"/>
      <c r="G62" s="22">
        <f t="shared" ref="G62:J62" si="28">$O$52+$O$51*G54</f>
        <v>1458.48</v>
      </c>
      <c r="H62" s="22">
        <f t="shared" si="28"/>
        <v>1401.84</v>
      </c>
      <c r="I62" s="22">
        <f t="shared" si="28"/>
        <v>1345.2</v>
      </c>
      <c r="J62" s="22">
        <f t="shared" si="28"/>
        <v>1571.76</v>
      </c>
      <c r="N62" s="20"/>
      <c r="O62" s="33"/>
      <c r="P62" s="4"/>
      <c r="Q62" s="4"/>
    </row>
    <row r="63" ht="14.25" customHeight="1">
      <c r="A63" s="4"/>
      <c r="B63" s="4"/>
      <c r="C63" s="21"/>
      <c r="D63" s="21"/>
      <c r="E63" s="21"/>
      <c r="F63" s="21"/>
      <c r="G63" s="23" t="s">
        <v>23</v>
      </c>
      <c r="H63" s="24"/>
      <c r="I63" s="24"/>
      <c r="J63" s="24"/>
      <c r="K63" s="20"/>
      <c r="N63" s="20"/>
      <c r="O63" s="5"/>
      <c r="P63" s="4"/>
      <c r="Q63" s="4"/>
    </row>
    <row r="64" ht="14.25" customHeight="1">
      <c r="A64" s="4"/>
      <c r="B64" s="4"/>
      <c r="C64" s="21"/>
      <c r="D64" s="21"/>
      <c r="E64" s="21"/>
      <c r="F64" s="21"/>
      <c r="G64" s="25"/>
      <c r="H64" s="26"/>
      <c r="I64" s="26"/>
      <c r="J64" s="26"/>
      <c r="K64" s="20"/>
      <c r="N64" s="20"/>
      <c r="O64" s="5"/>
      <c r="P64" s="4"/>
      <c r="Q64" s="4"/>
    </row>
    <row r="65" ht="15.0" customHeight="1">
      <c r="A65" s="1" t="s">
        <v>35</v>
      </c>
      <c r="C65" s="3" t="s">
        <v>36</v>
      </c>
      <c r="H65" s="3" t="s">
        <v>37</v>
      </c>
      <c r="I65" s="2" t="s">
        <v>3</v>
      </c>
      <c r="J65" s="2" t="s">
        <v>4</v>
      </c>
      <c r="N65" s="4" t="s">
        <v>5</v>
      </c>
      <c r="O65" s="5"/>
    </row>
    <row r="66" ht="15.0" customHeight="1">
      <c r="A66" s="7"/>
      <c r="B66" s="7"/>
      <c r="C66" s="8"/>
      <c r="D66" s="8"/>
      <c r="E66" s="8"/>
      <c r="F66" s="8"/>
      <c r="G66" s="8"/>
      <c r="H66" s="8"/>
      <c r="I66" s="8"/>
      <c r="J66" s="8"/>
      <c r="N66" s="4" t="s">
        <v>6</v>
      </c>
      <c r="O66" s="5">
        <f>64+6</f>
        <v>70</v>
      </c>
    </row>
    <row r="67" ht="14.25" customHeight="1">
      <c r="A67" s="10"/>
      <c r="B67" s="11" t="s">
        <v>10</v>
      </c>
      <c r="C67" s="12"/>
      <c r="D67" s="12">
        <v>0.08</v>
      </c>
      <c r="E67" s="12">
        <v>0.08</v>
      </c>
      <c r="F67" s="19"/>
      <c r="G67" s="4">
        <f t="shared" ref="G67:G70" si="29">SUM(C67:F67)</f>
        <v>0.16</v>
      </c>
      <c r="H67" s="29">
        <v>0.24</v>
      </c>
      <c r="I67" s="4"/>
      <c r="J67" s="4">
        <v>0.32</v>
      </c>
      <c r="N67" s="4" t="s">
        <v>8</v>
      </c>
      <c r="O67" s="5">
        <f>$O$66*1.45</f>
        <v>101.5</v>
      </c>
    </row>
    <row r="68" ht="14.25" customHeight="1">
      <c r="B68" s="11" t="s">
        <v>14</v>
      </c>
      <c r="C68" s="12">
        <v>0.12</v>
      </c>
      <c r="D68" s="12"/>
      <c r="E68" s="12"/>
      <c r="F68" s="34">
        <v>0.12</v>
      </c>
      <c r="G68" s="4">
        <f t="shared" si="29"/>
        <v>0.24</v>
      </c>
      <c r="H68" s="29">
        <v>0.12</v>
      </c>
      <c r="I68" s="4">
        <v>0.48</v>
      </c>
      <c r="J68" s="4"/>
      <c r="N68" s="4" t="s">
        <v>13</v>
      </c>
      <c r="O68" s="5">
        <v>10.0</v>
      </c>
    </row>
    <row r="69" ht="14.25" customHeight="1">
      <c r="B69" s="11" t="s">
        <v>16</v>
      </c>
      <c r="C69" s="12"/>
      <c r="D69" s="12">
        <v>0.12</v>
      </c>
      <c r="E69" s="12"/>
      <c r="F69" s="19"/>
      <c r="G69" s="4">
        <f t="shared" si="29"/>
        <v>0.12</v>
      </c>
      <c r="H69" s="29">
        <v>0.12</v>
      </c>
      <c r="I69" s="4"/>
      <c r="J69" s="4"/>
      <c r="N69" s="4" t="s">
        <v>15</v>
      </c>
      <c r="O69" s="5">
        <v>0.3</v>
      </c>
    </row>
    <row r="70" ht="14.25" customHeight="1">
      <c r="B70" s="11" t="s">
        <v>17</v>
      </c>
      <c r="C70" s="12">
        <v>0.13</v>
      </c>
      <c r="D70" s="12"/>
      <c r="E70" s="12">
        <v>0.13</v>
      </c>
      <c r="F70" s="19"/>
      <c r="G70" s="4">
        <f t="shared" si="29"/>
        <v>0.26</v>
      </c>
      <c r="H70" s="29">
        <v>0.26</v>
      </c>
      <c r="I70" s="4"/>
      <c r="J70" s="4"/>
      <c r="N70" s="4" t="s">
        <v>38</v>
      </c>
      <c r="O70" s="5">
        <v>3.75</v>
      </c>
    </row>
    <row r="71" ht="14.25" customHeight="1">
      <c r="B71" s="17" t="s">
        <v>7</v>
      </c>
      <c r="C71" s="19"/>
      <c r="D71" s="19"/>
      <c r="E71" s="19"/>
      <c r="F71" s="19"/>
      <c r="G71" s="20">
        <f t="shared" ref="G71:J71" si="30">($O$68-$O$68*($O$69))</f>
        <v>7</v>
      </c>
      <c r="H71" s="20">
        <f t="shared" si="30"/>
        <v>7</v>
      </c>
      <c r="I71" s="20">
        <f t="shared" si="30"/>
        <v>7</v>
      </c>
      <c r="J71" s="20">
        <f t="shared" si="30"/>
        <v>7</v>
      </c>
      <c r="N71" s="4" t="s">
        <v>39</v>
      </c>
      <c r="O71" s="5">
        <v>15.0</v>
      </c>
    </row>
    <row r="72" ht="14.25" customHeight="1">
      <c r="B72" s="17" t="s">
        <v>40</v>
      </c>
      <c r="C72" s="19"/>
      <c r="D72" s="19"/>
      <c r="E72" s="19"/>
      <c r="F72" s="19"/>
      <c r="G72" s="22">
        <f t="shared" ref="G72:J72" si="31">$O$71*($O$67+$O$66*G67)*(1+G68)/($O$70+$O$68-$O$68*($O$69))</f>
        <v>194.9972093</v>
      </c>
      <c r="H72" s="22">
        <f t="shared" si="31"/>
        <v>184.8781395</v>
      </c>
      <c r="I72" s="22">
        <f t="shared" si="31"/>
        <v>209.6093023</v>
      </c>
      <c r="J72" s="22">
        <f t="shared" si="31"/>
        <v>172.8837209</v>
      </c>
      <c r="O72" s="16"/>
    </row>
    <row r="73" ht="14.25" customHeight="1">
      <c r="B73" s="17" t="s">
        <v>19</v>
      </c>
      <c r="C73" s="21"/>
      <c r="D73" s="21"/>
      <c r="E73" s="21"/>
      <c r="F73" s="21"/>
      <c r="G73" s="22">
        <f t="shared" ref="G73:J73" si="32">G76*(1+G68)</f>
        <v>139.748</v>
      </c>
      <c r="H73" s="22">
        <f t="shared" si="32"/>
        <v>132.496</v>
      </c>
      <c r="I73" s="22">
        <f t="shared" si="32"/>
        <v>150.22</v>
      </c>
      <c r="J73" s="22">
        <f t="shared" si="32"/>
        <v>123.9</v>
      </c>
      <c r="O73" s="16"/>
      <c r="Q73" s="4"/>
    </row>
    <row r="74" ht="14.25" customHeight="1">
      <c r="A74" s="4"/>
      <c r="B74" s="17" t="s">
        <v>41</v>
      </c>
      <c r="C74" s="21"/>
      <c r="D74" s="21"/>
      <c r="E74" s="21"/>
      <c r="F74" s="21"/>
      <c r="G74" s="22">
        <f t="shared" ref="G74:J74" si="33">G73*$O$71</f>
        <v>2096.22</v>
      </c>
      <c r="H74" s="22">
        <f t="shared" si="33"/>
        <v>1987.44</v>
      </c>
      <c r="I74" s="22">
        <f t="shared" si="33"/>
        <v>2253.3</v>
      </c>
      <c r="J74" s="22">
        <f t="shared" si="33"/>
        <v>1858.5</v>
      </c>
      <c r="O74" s="16"/>
      <c r="Q74" s="4"/>
    </row>
    <row r="75" ht="14.25" customHeight="1">
      <c r="A75" s="4"/>
      <c r="B75" s="17" t="s">
        <v>21</v>
      </c>
      <c r="C75" s="19"/>
      <c r="D75" s="19"/>
      <c r="E75" s="19"/>
      <c r="F75" s="19"/>
      <c r="G75" s="22">
        <f t="shared" ref="G75:J75" si="34">$O$71*($O$67+$O$66*G67)/($O$70+$O$68-$O$68*($O$69))</f>
        <v>157.255814</v>
      </c>
      <c r="H75" s="22">
        <f t="shared" si="34"/>
        <v>165.0697674</v>
      </c>
      <c r="I75" s="22">
        <f t="shared" si="34"/>
        <v>141.627907</v>
      </c>
      <c r="J75" s="22">
        <f t="shared" si="34"/>
        <v>172.8837209</v>
      </c>
      <c r="O75" s="16"/>
      <c r="Q75" s="4"/>
    </row>
    <row r="76" ht="14.25" customHeight="1">
      <c r="A76" s="4"/>
      <c r="B76" s="17" t="s">
        <v>22</v>
      </c>
      <c r="C76" s="21"/>
      <c r="D76" s="21"/>
      <c r="E76" s="21"/>
      <c r="F76" s="21"/>
      <c r="G76" s="22">
        <f t="shared" ref="G76:J76" si="35">$O$67+$O$66*G67</f>
        <v>112.7</v>
      </c>
      <c r="H76" s="22">
        <f t="shared" si="35"/>
        <v>118.3</v>
      </c>
      <c r="I76" s="22">
        <f t="shared" si="35"/>
        <v>101.5</v>
      </c>
      <c r="J76" s="22">
        <f t="shared" si="35"/>
        <v>123.9</v>
      </c>
      <c r="O76" s="16"/>
      <c r="Q76" s="4"/>
    </row>
    <row r="77" ht="14.25" customHeight="1">
      <c r="A77" s="4"/>
      <c r="B77" s="17" t="s">
        <v>42</v>
      </c>
      <c r="C77" s="21"/>
      <c r="D77" s="21"/>
      <c r="E77" s="21"/>
      <c r="F77" s="21"/>
      <c r="G77" s="22">
        <f t="shared" ref="G77:J77" si="36">G76*$O$71</f>
        <v>1690.5</v>
      </c>
      <c r="H77" s="22">
        <f t="shared" si="36"/>
        <v>1774.5</v>
      </c>
      <c r="I77" s="22">
        <f t="shared" si="36"/>
        <v>1522.5</v>
      </c>
      <c r="J77" s="22">
        <f t="shared" si="36"/>
        <v>1858.5</v>
      </c>
      <c r="O77" s="16"/>
      <c r="Q77" s="4"/>
    </row>
    <row r="78" ht="14.25" customHeight="1">
      <c r="A78" s="4"/>
      <c r="B78" s="4"/>
      <c r="C78" s="19"/>
      <c r="D78" s="19"/>
      <c r="E78" s="19"/>
      <c r="F78" s="19"/>
      <c r="G78" s="23" t="s">
        <v>43</v>
      </c>
      <c r="H78" s="24"/>
      <c r="I78" s="24"/>
      <c r="J78" s="35"/>
      <c r="K78" s="4"/>
      <c r="L78" s="4"/>
      <c r="M78" s="4"/>
      <c r="O78" s="16"/>
      <c r="Q78" s="4"/>
    </row>
    <row r="79" ht="14.25" customHeight="1">
      <c r="A79" s="4"/>
      <c r="B79" s="4"/>
      <c r="C79" s="19"/>
      <c r="D79" s="19"/>
      <c r="E79" s="19"/>
      <c r="F79" s="19"/>
      <c r="G79" s="25"/>
      <c r="H79" s="26"/>
      <c r="I79" s="26"/>
      <c r="J79" s="36"/>
      <c r="K79" s="4"/>
      <c r="L79" s="4"/>
      <c r="M79" s="4"/>
      <c r="O79" s="16"/>
      <c r="P79" s="4"/>
      <c r="Q79" s="4"/>
    </row>
    <row r="80" ht="15.0" customHeight="1">
      <c r="A80" s="1" t="s">
        <v>44</v>
      </c>
      <c r="C80" s="37" t="s">
        <v>45</v>
      </c>
      <c r="H80" s="2" t="s">
        <v>4</v>
      </c>
      <c r="I80" s="38"/>
      <c r="L80" s="4"/>
      <c r="M80" s="4"/>
      <c r="N80" s="4" t="s">
        <v>5</v>
      </c>
      <c r="O80" s="5"/>
      <c r="P80" s="4"/>
      <c r="Q80" s="5"/>
    </row>
    <row r="81" ht="15.0" customHeight="1">
      <c r="A81" s="7"/>
      <c r="B81" s="7"/>
      <c r="C81" s="8"/>
      <c r="D81" s="8"/>
      <c r="E81" s="8"/>
      <c r="F81" s="8"/>
      <c r="G81" s="8"/>
      <c r="H81" s="8"/>
      <c r="I81" s="38"/>
      <c r="M81" s="4"/>
      <c r="N81" s="13" t="s">
        <v>6</v>
      </c>
      <c r="O81" s="39">
        <v>82.0</v>
      </c>
    </row>
    <row r="82" ht="14.25" customHeight="1">
      <c r="A82" s="10"/>
      <c r="B82" s="11" t="s">
        <v>7</v>
      </c>
      <c r="C82" s="12">
        <v>0.06</v>
      </c>
      <c r="D82" s="12"/>
      <c r="E82" s="12">
        <v>0.08</v>
      </c>
      <c r="F82" s="19"/>
      <c r="G82" s="4">
        <f t="shared" ref="G82:G84" si="37">SUM(C82:F82)</f>
        <v>0.14</v>
      </c>
      <c r="H82" s="4"/>
      <c r="I82" s="4"/>
      <c r="M82" s="4"/>
      <c r="N82" s="4" t="s">
        <v>8</v>
      </c>
      <c r="O82" s="5">
        <f>O81*1.74</f>
        <v>142.68</v>
      </c>
    </row>
    <row r="83" ht="14.25" customHeight="1">
      <c r="B83" s="11" t="s">
        <v>10</v>
      </c>
      <c r="C83" s="12"/>
      <c r="D83" s="12">
        <v>9.0</v>
      </c>
      <c r="E83" s="12">
        <v>9.0</v>
      </c>
      <c r="F83" s="19">
        <v>9.0</v>
      </c>
      <c r="G83" s="4">
        <f t="shared" si="37"/>
        <v>27</v>
      </c>
      <c r="H83" s="4">
        <v>36.0</v>
      </c>
      <c r="I83" s="4"/>
      <c r="M83" s="4"/>
      <c r="N83" s="4" t="s">
        <v>13</v>
      </c>
      <c r="O83" s="5">
        <v>8.5</v>
      </c>
    </row>
    <row r="84" ht="14.25" customHeight="1">
      <c r="B84" s="11" t="s">
        <v>16</v>
      </c>
      <c r="C84" s="12">
        <v>0.12</v>
      </c>
      <c r="D84" s="12">
        <v>0.12</v>
      </c>
      <c r="E84" s="12"/>
      <c r="F84" s="19"/>
      <c r="G84" s="4">
        <f t="shared" si="37"/>
        <v>0.24</v>
      </c>
      <c r="H84" s="4"/>
      <c r="I84" s="4"/>
      <c r="M84" s="4"/>
      <c r="N84" s="4" t="s">
        <v>39</v>
      </c>
      <c r="O84" s="5">
        <v>7.0</v>
      </c>
    </row>
    <row r="85" ht="14.25" customHeight="1">
      <c r="B85" s="17" t="s">
        <v>7</v>
      </c>
      <c r="C85" s="19"/>
      <c r="D85" s="19"/>
      <c r="E85" s="19"/>
      <c r="F85" s="19"/>
      <c r="G85" s="28">
        <f t="shared" ref="G85:H85" si="38">($O$83-$O$83*G82)</f>
        <v>7.31</v>
      </c>
      <c r="H85" s="28">
        <f t="shared" si="38"/>
        <v>8.5</v>
      </c>
      <c r="I85" s="22"/>
      <c r="J85" s="4"/>
      <c r="M85" s="4"/>
      <c r="O85" s="16"/>
      <c r="P85" s="4"/>
      <c r="Q85" s="4"/>
    </row>
    <row r="86" ht="14.25" customHeight="1">
      <c r="B86" s="40" t="s">
        <v>46</v>
      </c>
      <c r="C86" s="19"/>
      <c r="D86" s="19"/>
      <c r="E86" s="19"/>
      <c r="F86" s="19"/>
      <c r="G86" s="22">
        <f t="shared" ref="G86:H86" si="39">$O$84*($O$82+G83)/($O$83-$O$83*G82)</f>
        <v>162.4842681</v>
      </c>
      <c r="H86" s="22">
        <f t="shared" si="39"/>
        <v>147.1482353</v>
      </c>
      <c r="I86" s="22"/>
      <c r="J86" s="4"/>
      <c r="M86" s="4"/>
      <c r="O86" s="16"/>
      <c r="P86" s="4"/>
      <c r="Q86" s="4"/>
    </row>
    <row r="87" ht="14.25" customHeight="1">
      <c r="B87" s="17" t="s">
        <v>47</v>
      </c>
      <c r="C87" s="19"/>
      <c r="D87" s="19"/>
      <c r="E87" s="19"/>
      <c r="F87" s="19"/>
      <c r="G87" s="22">
        <f t="shared" ref="G87:H87" si="40">$O$84*($O$82+G83)</f>
        <v>1187.76</v>
      </c>
      <c r="H87" s="22">
        <f t="shared" si="40"/>
        <v>1250.76</v>
      </c>
      <c r="I87" s="22"/>
      <c r="J87" s="4"/>
      <c r="K87" s="4"/>
      <c r="L87" s="4"/>
      <c r="M87" s="4"/>
      <c r="O87" s="16"/>
      <c r="P87" s="4"/>
      <c r="Q87" s="5"/>
    </row>
    <row r="88" ht="14.25" customHeight="1">
      <c r="B88" s="4"/>
      <c r="C88" s="19"/>
      <c r="D88" s="19"/>
      <c r="E88" s="19"/>
      <c r="F88" s="19"/>
      <c r="G88" s="23" t="s">
        <v>48</v>
      </c>
      <c r="H88" s="24"/>
      <c r="I88" s="24"/>
      <c r="J88" s="24"/>
      <c r="K88" s="4"/>
      <c r="L88" s="4"/>
      <c r="M88" s="4"/>
      <c r="O88" s="16"/>
      <c r="P88" s="4"/>
      <c r="Q88" s="5"/>
    </row>
    <row r="89" ht="14.25" customHeight="1">
      <c r="A89" s="4"/>
      <c r="B89" s="4"/>
      <c r="C89" s="19"/>
      <c r="D89" s="19"/>
      <c r="E89" s="19"/>
      <c r="F89" s="19"/>
      <c r="G89" s="41"/>
      <c r="K89" s="4"/>
      <c r="L89" s="4"/>
      <c r="M89" s="4"/>
      <c r="O89" s="16"/>
      <c r="P89" s="4"/>
      <c r="Q89" s="5"/>
    </row>
    <row r="90" ht="15.0" customHeight="1">
      <c r="A90" s="1" t="s">
        <v>49</v>
      </c>
      <c r="C90" s="37" t="s">
        <v>1</v>
      </c>
      <c r="H90" s="3" t="s">
        <v>50</v>
      </c>
      <c r="I90" s="3" t="s">
        <v>51</v>
      </c>
      <c r="J90" s="2" t="s">
        <v>52</v>
      </c>
      <c r="N90" s="4" t="s">
        <v>5</v>
      </c>
      <c r="O90" s="5"/>
      <c r="P90" s="4"/>
      <c r="Q90" s="4"/>
    </row>
    <row r="91" ht="15.0" customHeight="1">
      <c r="A91" s="7"/>
      <c r="B91" s="7"/>
      <c r="C91" s="8"/>
      <c r="D91" s="8"/>
      <c r="E91" s="8"/>
      <c r="F91" s="8"/>
      <c r="G91" s="8"/>
      <c r="H91" s="8"/>
      <c r="I91" s="8"/>
      <c r="J91" s="8"/>
      <c r="N91" s="4" t="s">
        <v>6</v>
      </c>
      <c r="O91" s="5">
        <f>694+10</f>
        <v>704</v>
      </c>
    </row>
    <row r="92" ht="14.25" customHeight="1">
      <c r="A92" s="10"/>
      <c r="B92" s="11" t="s">
        <v>7</v>
      </c>
      <c r="C92" s="12"/>
      <c r="D92" s="12"/>
      <c r="E92" s="12"/>
      <c r="F92" s="42">
        <v>0.08</v>
      </c>
      <c r="G92" s="4">
        <f t="shared" ref="G92:G95" si="41">SUM(C92:F92)</f>
        <v>0.08</v>
      </c>
      <c r="H92" s="29">
        <v>0.08</v>
      </c>
      <c r="J92" s="4"/>
      <c r="N92" s="4" t="s">
        <v>8</v>
      </c>
      <c r="O92" s="5">
        <f>$O$91*1.7</f>
        <v>1196.8</v>
      </c>
    </row>
    <row r="93" ht="14.25" customHeight="1">
      <c r="B93" s="11" t="s">
        <v>9</v>
      </c>
      <c r="C93" s="12">
        <v>0.12</v>
      </c>
      <c r="D93" s="12">
        <v>0.12</v>
      </c>
      <c r="E93" s="12"/>
      <c r="F93" s="42"/>
      <c r="G93" s="4">
        <f t="shared" si="41"/>
        <v>0.24</v>
      </c>
      <c r="H93" s="29">
        <v>0.36</v>
      </c>
      <c r="I93" s="13">
        <v>0.48</v>
      </c>
      <c r="J93" s="4">
        <v>0.48</v>
      </c>
      <c r="N93" s="4" t="s">
        <v>9</v>
      </c>
      <c r="O93" s="5">
        <v>0.4</v>
      </c>
    </row>
    <row r="94" ht="14.25" customHeight="1">
      <c r="B94" s="11" t="s">
        <v>10</v>
      </c>
      <c r="C94" s="12"/>
      <c r="D94" s="12">
        <v>0.1</v>
      </c>
      <c r="E94" s="12">
        <v>0.1</v>
      </c>
      <c r="F94" s="12"/>
      <c r="G94" s="4">
        <f t="shared" si="41"/>
        <v>0.2</v>
      </c>
      <c r="H94" s="29">
        <v>0.1</v>
      </c>
      <c r="I94" s="13">
        <v>0.1</v>
      </c>
      <c r="J94" s="4"/>
      <c r="N94" s="4" t="s">
        <v>11</v>
      </c>
      <c r="O94" s="5">
        <v>1.8</v>
      </c>
    </row>
    <row r="95" ht="14.25" customHeight="1">
      <c r="B95" s="11" t="s">
        <v>16</v>
      </c>
      <c r="C95" s="12">
        <v>0.12</v>
      </c>
      <c r="D95" s="12"/>
      <c r="E95" s="12">
        <v>0.12</v>
      </c>
      <c r="F95" s="42">
        <v>0.12</v>
      </c>
      <c r="G95" s="32">
        <f t="shared" si="41"/>
        <v>0.36</v>
      </c>
      <c r="H95" s="29">
        <v>0.24</v>
      </c>
      <c r="I95" s="13">
        <v>0.12</v>
      </c>
      <c r="J95" s="32"/>
      <c r="N95" s="4" t="s">
        <v>13</v>
      </c>
      <c r="O95" s="5">
        <v>11.1</v>
      </c>
    </row>
    <row r="96" ht="14.25" customHeight="1">
      <c r="B96" s="17" t="s">
        <v>7</v>
      </c>
      <c r="C96" s="19"/>
      <c r="D96" s="19"/>
      <c r="E96" s="19"/>
      <c r="F96" s="19"/>
      <c r="G96" s="28">
        <f t="shared" ref="G96:J96" si="42">($O$95-$O$95*G92)</f>
        <v>10.212</v>
      </c>
      <c r="H96" s="28">
        <f t="shared" si="42"/>
        <v>10.212</v>
      </c>
      <c r="I96" s="28">
        <f t="shared" si="42"/>
        <v>11.1</v>
      </c>
      <c r="J96" s="28">
        <f t="shared" si="42"/>
        <v>11.1</v>
      </c>
      <c r="O96" s="16"/>
    </row>
    <row r="97" ht="14.25" customHeight="1">
      <c r="B97" s="17" t="s">
        <v>9</v>
      </c>
      <c r="C97" s="19"/>
      <c r="D97" s="19"/>
      <c r="E97" s="19"/>
      <c r="F97" s="19"/>
      <c r="G97" s="20">
        <f t="shared" ref="G97:J97" si="43">($O$93+G93)*100</f>
        <v>64</v>
      </c>
      <c r="H97" s="20">
        <f t="shared" si="43"/>
        <v>76</v>
      </c>
      <c r="I97" s="20">
        <f t="shared" si="43"/>
        <v>88</v>
      </c>
      <c r="J97" s="20">
        <f t="shared" si="43"/>
        <v>88</v>
      </c>
      <c r="O97" s="16"/>
    </row>
    <row r="98" ht="14.25" customHeight="1">
      <c r="B98" s="17" t="s">
        <v>31</v>
      </c>
      <c r="C98" s="19"/>
      <c r="D98" s="19"/>
      <c r="E98" s="19"/>
      <c r="F98" s="19"/>
      <c r="G98" s="22">
        <f t="shared" ref="G98:J98" si="44">(($O$92+$O$91*G94)*(1-$O$93+G93)+($O$92+$O$91*G94)*($O$93+G93)*($O$94))/($O$95-$O$95*G92)</f>
        <v>260.9184489</v>
      </c>
      <c r="H98" s="22">
        <f t="shared" si="44"/>
        <v>288.879906</v>
      </c>
      <c r="I98" s="22">
        <f t="shared" si="44"/>
        <v>304.128</v>
      </c>
      <c r="J98" s="22">
        <f t="shared" si="44"/>
        <v>287.232</v>
      </c>
      <c r="O98" s="16"/>
    </row>
    <row r="99" ht="14.25" customHeight="1">
      <c r="A99" s="10"/>
      <c r="B99" s="17" t="s">
        <v>32</v>
      </c>
      <c r="C99" s="19"/>
      <c r="D99" s="19"/>
      <c r="E99" s="19"/>
      <c r="F99" s="19"/>
      <c r="G99" s="22">
        <f t="shared" ref="G99:J99" si="45">G101*$O$94</f>
        <v>2407.68</v>
      </c>
      <c r="H99" s="22">
        <f t="shared" si="45"/>
        <v>2280.96</v>
      </c>
      <c r="I99" s="22">
        <f t="shared" si="45"/>
        <v>2280.96</v>
      </c>
      <c r="J99" s="22">
        <f t="shared" si="45"/>
        <v>2154.24</v>
      </c>
      <c r="L99" s="4"/>
      <c r="M99" s="4"/>
      <c r="O99" s="16"/>
      <c r="Q99" s="4"/>
    </row>
    <row r="100" ht="14.25" customHeight="1">
      <c r="A100" s="4"/>
      <c r="B100" s="17" t="s">
        <v>21</v>
      </c>
      <c r="C100" s="19"/>
      <c r="D100" s="19"/>
      <c r="E100" s="19"/>
      <c r="F100" s="19"/>
      <c r="G100" s="20">
        <f t="shared" ref="G100:J100" si="46">(($O$92+$O$91*G94)/($O$95-$O$95*G92))</f>
        <v>130.9831571</v>
      </c>
      <c r="H100" s="20">
        <f t="shared" si="46"/>
        <v>124.0893067</v>
      </c>
      <c r="I100" s="20">
        <f t="shared" si="46"/>
        <v>114.1621622</v>
      </c>
      <c r="J100" s="20">
        <f t="shared" si="46"/>
        <v>107.8198198</v>
      </c>
      <c r="L100" s="4"/>
      <c r="M100" s="4"/>
      <c r="O100" s="16"/>
      <c r="Q100" s="4"/>
    </row>
    <row r="101" ht="14.25" customHeight="1">
      <c r="A101" s="4"/>
      <c r="B101" s="17" t="s">
        <v>22</v>
      </c>
      <c r="C101" s="19"/>
      <c r="D101" s="19"/>
      <c r="E101" s="19"/>
      <c r="F101" s="19"/>
      <c r="G101" s="22">
        <f t="shared" ref="G101:J101" si="47">$O$92+$O$91*G94</f>
        <v>1337.6</v>
      </c>
      <c r="H101" s="22">
        <f t="shared" si="47"/>
        <v>1267.2</v>
      </c>
      <c r="I101" s="22">
        <f t="shared" si="47"/>
        <v>1267.2</v>
      </c>
      <c r="J101" s="22">
        <f t="shared" si="47"/>
        <v>1196.8</v>
      </c>
      <c r="L101" s="4"/>
      <c r="M101" s="4"/>
      <c r="O101" s="16"/>
      <c r="Q101" s="4"/>
    </row>
    <row r="102" ht="14.25" customHeight="1">
      <c r="A102" s="4"/>
      <c r="B102" s="4"/>
      <c r="C102" s="19"/>
      <c r="D102" s="19"/>
      <c r="E102" s="19"/>
      <c r="F102" s="19"/>
      <c r="G102" s="23" t="s">
        <v>53</v>
      </c>
      <c r="H102" s="24"/>
      <c r="I102" s="24"/>
      <c r="J102" s="24"/>
      <c r="K102" s="4"/>
      <c r="L102" s="4"/>
      <c r="M102" s="4"/>
      <c r="O102" s="16"/>
      <c r="Q102" s="4"/>
    </row>
    <row r="103" ht="14.25" customHeight="1">
      <c r="A103" s="4"/>
      <c r="B103" s="4"/>
      <c r="C103" s="19"/>
      <c r="D103" s="19"/>
      <c r="E103" s="19"/>
      <c r="F103" s="19"/>
      <c r="G103" s="41"/>
      <c r="K103" s="4"/>
      <c r="L103" s="4"/>
      <c r="M103" s="4"/>
      <c r="O103" s="16"/>
      <c r="P103" s="4"/>
      <c r="Q103" s="4"/>
    </row>
    <row r="104" ht="15.0" customHeight="1">
      <c r="A104" s="1" t="s">
        <v>54</v>
      </c>
      <c r="C104" s="43" t="s">
        <v>55</v>
      </c>
      <c r="H104" s="3" t="s">
        <v>37</v>
      </c>
      <c r="I104" s="2" t="s">
        <v>56</v>
      </c>
      <c r="J104" s="3" t="s">
        <v>57</v>
      </c>
      <c r="K104" s="2" t="s">
        <v>4</v>
      </c>
      <c r="L104" s="3" t="s">
        <v>2</v>
      </c>
      <c r="N104" s="4" t="s">
        <v>5</v>
      </c>
      <c r="O104" s="5"/>
      <c r="P104" s="4"/>
      <c r="Q104" s="4"/>
    </row>
    <row r="105" ht="15.0" customHeight="1">
      <c r="A105" s="7"/>
      <c r="B105" s="7"/>
      <c r="C105" s="8"/>
      <c r="D105" s="8"/>
      <c r="E105" s="8"/>
      <c r="F105" s="8"/>
      <c r="G105" s="8"/>
      <c r="H105" s="8"/>
      <c r="I105" s="8"/>
      <c r="J105" s="8"/>
      <c r="K105" s="8"/>
      <c r="L105" s="8"/>
      <c r="N105" s="4" t="s">
        <v>6</v>
      </c>
      <c r="O105" s="5">
        <f>732+10</f>
        <v>742</v>
      </c>
    </row>
    <row r="106" ht="14.25" customHeight="1">
      <c r="A106" s="10"/>
      <c r="B106" s="11" t="s">
        <v>7</v>
      </c>
      <c r="C106" s="12"/>
      <c r="D106" s="12"/>
      <c r="E106" s="12">
        <v>0.08</v>
      </c>
      <c r="F106" s="19"/>
      <c r="G106" s="4">
        <f t="shared" ref="G106:G109" si="48">SUM(C106:F106)</f>
        <v>0.08</v>
      </c>
      <c r="H106" s="13">
        <v>0.08</v>
      </c>
      <c r="I106" s="4"/>
      <c r="J106" s="13"/>
      <c r="K106" s="4"/>
      <c r="N106" s="4" t="s">
        <v>8</v>
      </c>
      <c r="O106" s="5">
        <f>$O$105*1.6</f>
        <v>1187.2</v>
      </c>
    </row>
    <row r="107" ht="14.25" customHeight="1">
      <c r="B107" s="11" t="s">
        <v>10</v>
      </c>
      <c r="C107" s="12">
        <v>0.075</v>
      </c>
      <c r="D107" s="12">
        <v>0.075</v>
      </c>
      <c r="E107" s="12"/>
      <c r="F107" s="19"/>
      <c r="G107" s="4">
        <f t="shared" si="48"/>
        <v>0.15</v>
      </c>
      <c r="H107" s="13">
        <v>0.225</v>
      </c>
      <c r="I107" s="4"/>
      <c r="J107" s="13">
        <v>0.15</v>
      </c>
      <c r="K107" s="4">
        <v>0.3</v>
      </c>
      <c r="L107" s="13">
        <v>0.3</v>
      </c>
      <c r="N107" s="4" t="s">
        <v>13</v>
      </c>
      <c r="O107" s="5">
        <v>11.0</v>
      </c>
    </row>
    <row r="108" ht="14.25" customHeight="1">
      <c r="B108" s="11" t="s">
        <v>58</v>
      </c>
      <c r="C108" s="12"/>
      <c r="D108" s="12">
        <v>0.12</v>
      </c>
      <c r="E108" s="12"/>
      <c r="F108" s="19">
        <v>0.12</v>
      </c>
      <c r="G108" s="4">
        <f t="shared" si="48"/>
        <v>0.24</v>
      </c>
      <c r="H108" s="13">
        <v>0.12</v>
      </c>
      <c r="I108" s="4">
        <v>0.48</v>
      </c>
      <c r="J108" s="13">
        <v>0.36</v>
      </c>
      <c r="K108" s="4"/>
      <c r="L108" s="13">
        <v>0.12</v>
      </c>
      <c r="N108" s="4" t="s">
        <v>15</v>
      </c>
      <c r="O108" s="5">
        <v>0.2</v>
      </c>
    </row>
    <row r="109" ht="14.25" customHeight="1">
      <c r="B109" s="11" t="s">
        <v>16</v>
      </c>
      <c r="C109" s="12">
        <v>0.12</v>
      </c>
      <c r="D109" s="12"/>
      <c r="E109" s="12">
        <v>0.12</v>
      </c>
      <c r="F109" s="19"/>
      <c r="G109" s="32">
        <f t="shared" si="48"/>
        <v>0.24</v>
      </c>
      <c r="H109" s="13">
        <v>0.12</v>
      </c>
      <c r="I109" s="32"/>
      <c r="J109" s="13">
        <v>0.12</v>
      </c>
      <c r="K109" s="32"/>
      <c r="L109" s="13">
        <v>0.12</v>
      </c>
      <c r="N109" s="4"/>
      <c r="O109" s="5"/>
    </row>
    <row r="110" ht="14.25" customHeight="1">
      <c r="B110" s="17" t="s">
        <v>7</v>
      </c>
      <c r="C110" s="19"/>
      <c r="D110" s="19"/>
      <c r="E110" s="19"/>
      <c r="F110" s="19"/>
      <c r="G110" s="28">
        <f t="shared" ref="G110:L110" si="49">($O$107-$O$107*($O$108+G106))</f>
        <v>7.92</v>
      </c>
      <c r="H110" s="28">
        <f t="shared" si="49"/>
        <v>7.92</v>
      </c>
      <c r="I110" s="28">
        <f t="shared" si="49"/>
        <v>8.8</v>
      </c>
      <c r="J110" s="28">
        <f t="shared" si="49"/>
        <v>8.8</v>
      </c>
      <c r="K110" s="28">
        <f t="shared" si="49"/>
        <v>8.8</v>
      </c>
      <c r="L110" s="28">
        <f t="shared" si="49"/>
        <v>8.8</v>
      </c>
      <c r="N110" s="4" t="s">
        <v>58</v>
      </c>
      <c r="O110" s="5">
        <v>1.3</v>
      </c>
    </row>
    <row r="111" ht="14.25" customHeight="1">
      <c r="B111" s="17" t="s">
        <v>59</v>
      </c>
      <c r="C111" s="19"/>
      <c r="D111" s="19"/>
      <c r="E111" s="19"/>
      <c r="F111" s="19"/>
      <c r="G111" s="20">
        <f t="shared" ref="G111:L111" si="50">($O$111)*($O$106+$O$105*G107)*($O$110+G108)/($O$107-$O$107*($O$108+G106))</f>
        <v>328.2319444</v>
      </c>
      <c r="H111" s="20">
        <f t="shared" si="50"/>
        <v>315.6263763</v>
      </c>
      <c r="I111" s="20">
        <f t="shared" si="50"/>
        <v>312.1796364</v>
      </c>
      <c r="J111" s="20">
        <f t="shared" si="50"/>
        <v>318.4276136</v>
      </c>
      <c r="K111" s="20">
        <f t="shared" si="50"/>
        <v>270.7456818</v>
      </c>
      <c r="L111" s="20">
        <f t="shared" si="50"/>
        <v>295.7375909</v>
      </c>
      <c r="N111" s="4" t="s">
        <v>60</v>
      </c>
      <c r="O111" s="5">
        <v>1.3</v>
      </c>
    </row>
    <row r="112" ht="14.25" customHeight="1">
      <c r="B112" s="17" t="s">
        <v>61</v>
      </c>
      <c r="C112" s="19"/>
      <c r="D112" s="19"/>
      <c r="E112" s="19"/>
      <c r="F112" s="19"/>
      <c r="G112" s="22">
        <f t="shared" ref="G112:L112" si="51">G114*($O$110+G108)</f>
        <v>1999.69</v>
      </c>
      <c r="H112" s="22">
        <f t="shared" si="51"/>
        <v>1922.893</v>
      </c>
      <c r="I112" s="22">
        <f t="shared" si="51"/>
        <v>2113.216</v>
      </c>
      <c r="J112" s="22">
        <f t="shared" si="51"/>
        <v>2155.51</v>
      </c>
      <c r="K112" s="22">
        <f t="shared" si="51"/>
        <v>1832.74</v>
      </c>
      <c r="L112" s="22">
        <f t="shared" si="51"/>
        <v>2001.916</v>
      </c>
      <c r="O112" s="16"/>
    </row>
    <row r="113" ht="14.25" customHeight="1">
      <c r="A113" s="4"/>
      <c r="B113" s="17" t="s">
        <v>21</v>
      </c>
      <c r="C113" s="19"/>
      <c r="D113" s="19"/>
      <c r="E113" s="19"/>
      <c r="F113" s="19"/>
      <c r="G113" s="22">
        <f t="shared" ref="G113:L113" si="52">($O$106+$O$105*G107)/($O$107-$O$107*($O$108+G106))</f>
        <v>163.9520202</v>
      </c>
      <c r="H113" s="22">
        <f t="shared" si="52"/>
        <v>170.9785354</v>
      </c>
      <c r="I113" s="22">
        <f t="shared" si="52"/>
        <v>134.9090909</v>
      </c>
      <c r="J113" s="22">
        <f t="shared" si="52"/>
        <v>147.5568182</v>
      </c>
      <c r="K113" s="22">
        <f t="shared" si="52"/>
        <v>160.2045455</v>
      </c>
      <c r="L113" s="22">
        <f t="shared" si="52"/>
        <v>160.2045455</v>
      </c>
      <c r="O113" s="16"/>
      <c r="P113" s="4"/>
      <c r="Q113" s="4"/>
    </row>
    <row r="114" ht="14.25" customHeight="1">
      <c r="A114" s="4"/>
      <c r="B114" s="17" t="s">
        <v>22</v>
      </c>
      <c r="C114" s="19"/>
      <c r="D114" s="19"/>
      <c r="E114" s="19"/>
      <c r="F114" s="19"/>
      <c r="G114" s="22">
        <f t="shared" ref="G114:L114" si="53">$O$106+$O$105*G107</f>
        <v>1298.5</v>
      </c>
      <c r="H114" s="22">
        <f t="shared" si="53"/>
        <v>1354.15</v>
      </c>
      <c r="I114" s="22">
        <f t="shared" si="53"/>
        <v>1187.2</v>
      </c>
      <c r="J114" s="22">
        <f t="shared" si="53"/>
        <v>1298.5</v>
      </c>
      <c r="K114" s="22">
        <f t="shared" si="53"/>
        <v>1409.8</v>
      </c>
      <c r="L114" s="22">
        <f t="shared" si="53"/>
        <v>1409.8</v>
      </c>
      <c r="O114" s="16"/>
      <c r="P114" s="4"/>
      <c r="Q114" s="4"/>
    </row>
    <row r="115" ht="14.25" customHeight="1">
      <c r="A115" s="4"/>
      <c r="B115" s="4"/>
      <c r="C115" s="19"/>
      <c r="D115" s="19"/>
      <c r="E115" s="19"/>
      <c r="F115" s="19"/>
      <c r="G115" s="23" t="s">
        <v>62</v>
      </c>
      <c r="H115" s="24"/>
      <c r="I115" s="24"/>
      <c r="J115" s="35"/>
      <c r="K115" s="4"/>
      <c r="L115" s="4"/>
      <c r="M115" s="4"/>
      <c r="O115" s="16"/>
      <c r="P115" s="4"/>
      <c r="Q115" s="4"/>
    </row>
    <row r="116" ht="14.25" customHeight="1">
      <c r="A116" s="4"/>
      <c r="B116" s="4"/>
      <c r="C116" s="19"/>
      <c r="D116" s="19"/>
      <c r="E116" s="19"/>
      <c r="F116" s="19"/>
      <c r="G116" s="25"/>
      <c r="H116" s="26"/>
      <c r="I116" s="26"/>
      <c r="J116" s="36"/>
      <c r="K116" s="4"/>
      <c r="L116" s="4"/>
      <c r="M116" s="4"/>
      <c r="O116" s="16"/>
      <c r="P116" s="4"/>
      <c r="Q116" s="4"/>
    </row>
    <row r="117" ht="15.0" customHeight="1">
      <c r="A117" s="1" t="s">
        <v>63</v>
      </c>
      <c r="C117" s="43" t="s">
        <v>55</v>
      </c>
      <c r="H117" s="3" t="s">
        <v>37</v>
      </c>
      <c r="I117" s="2" t="s">
        <v>56</v>
      </c>
      <c r="J117" s="3" t="s">
        <v>57</v>
      </c>
      <c r="K117" s="2" t="s">
        <v>4</v>
      </c>
      <c r="L117" s="3" t="s">
        <v>2</v>
      </c>
      <c r="N117" s="4" t="s">
        <v>5</v>
      </c>
      <c r="O117" s="5"/>
      <c r="P117" s="4"/>
      <c r="Q117" s="4"/>
    </row>
    <row r="118" ht="15.0" customHeight="1">
      <c r="A118" s="7"/>
      <c r="B118" s="7"/>
      <c r="C118" s="8"/>
      <c r="D118" s="8"/>
      <c r="E118" s="8"/>
      <c r="F118" s="8"/>
      <c r="G118" s="8"/>
      <c r="H118" s="8"/>
      <c r="I118" s="8"/>
      <c r="J118" s="8"/>
      <c r="K118" s="8"/>
      <c r="L118" s="8"/>
      <c r="N118" s="4" t="s">
        <v>6</v>
      </c>
      <c r="O118" s="5">
        <f>587+10</f>
        <v>597</v>
      </c>
    </row>
    <row r="119" ht="14.25" customHeight="1">
      <c r="A119" s="44"/>
      <c r="B119" s="11" t="s">
        <v>7</v>
      </c>
      <c r="C119" s="12"/>
      <c r="D119" s="12"/>
      <c r="E119" s="12">
        <v>0.08</v>
      </c>
      <c r="F119" s="19"/>
      <c r="G119" s="4">
        <f t="shared" ref="G119:G122" si="54">SUM(C119:F119)</f>
        <v>0.08</v>
      </c>
      <c r="H119" s="13">
        <v>0.08</v>
      </c>
      <c r="I119" s="4"/>
      <c r="J119" s="13"/>
      <c r="K119" s="4"/>
      <c r="N119" s="4" t="s">
        <v>8</v>
      </c>
      <c r="O119" s="5">
        <f>$O$118*1.6</f>
        <v>955.2</v>
      </c>
    </row>
    <row r="120" ht="14.25" customHeight="1">
      <c r="A120" s="45"/>
      <c r="B120" s="11" t="s">
        <v>10</v>
      </c>
      <c r="C120" s="12">
        <v>0.075</v>
      </c>
      <c r="D120" s="12">
        <v>0.075</v>
      </c>
      <c r="E120" s="12"/>
      <c r="F120" s="19"/>
      <c r="G120" s="4">
        <f t="shared" si="54"/>
        <v>0.15</v>
      </c>
      <c r="H120" s="13">
        <v>0.225</v>
      </c>
      <c r="I120" s="4"/>
      <c r="J120" s="13">
        <v>0.15</v>
      </c>
      <c r="K120" s="4">
        <v>0.3</v>
      </c>
      <c r="L120" s="13">
        <v>0.3</v>
      </c>
      <c r="N120" s="4" t="s">
        <v>13</v>
      </c>
      <c r="O120" s="5">
        <v>10.0</v>
      </c>
    </row>
    <row r="121" ht="14.25" customHeight="1">
      <c r="A121" s="45"/>
      <c r="B121" s="11" t="s">
        <v>58</v>
      </c>
      <c r="C121" s="12"/>
      <c r="D121" s="12">
        <v>0.12</v>
      </c>
      <c r="E121" s="12"/>
      <c r="F121" s="19">
        <v>0.12</v>
      </c>
      <c r="G121" s="4">
        <f t="shared" si="54"/>
        <v>0.24</v>
      </c>
      <c r="H121" s="13">
        <v>0.12</v>
      </c>
      <c r="I121" s="4">
        <v>0.48</v>
      </c>
      <c r="J121" s="13">
        <v>0.36</v>
      </c>
      <c r="K121" s="4"/>
      <c r="L121" s="13">
        <v>0.12</v>
      </c>
      <c r="N121" s="4" t="s">
        <v>15</v>
      </c>
      <c r="O121" s="5">
        <v>0.0</v>
      </c>
    </row>
    <row r="122" ht="14.25" customHeight="1">
      <c r="A122" s="45"/>
      <c r="B122" s="11" t="s">
        <v>16</v>
      </c>
      <c r="C122" s="12">
        <v>0.12</v>
      </c>
      <c r="D122" s="12"/>
      <c r="E122" s="12">
        <v>0.12</v>
      </c>
      <c r="F122" s="19"/>
      <c r="G122" s="4">
        <f t="shared" si="54"/>
        <v>0.24</v>
      </c>
      <c r="H122" s="13">
        <v>0.12</v>
      </c>
      <c r="I122" s="4"/>
      <c r="J122" s="13">
        <v>0.12</v>
      </c>
      <c r="K122" s="4"/>
      <c r="L122" s="13">
        <v>0.12</v>
      </c>
      <c r="N122" s="4" t="s">
        <v>58</v>
      </c>
      <c r="O122" s="5">
        <v>1.3</v>
      </c>
    </row>
    <row r="123" ht="14.25" customHeight="1">
      <c r="A123" s="45"/>
      <c r="B123" s="17" t="s">
        <v>7</v>
      </c>
      <c r="C123" s="19"/>
      <c r="D123" s="19"/>
      <c r="E123" s="19"/>
      <c r="F123" s="19"/>
      <c r="G123" s="28">
        <f t="shared" ref="G123:L123" si="55">($O$120-$O$120*($O$121+G119))</f>
        <v>9.2</v>
      </c>
      <c r="H123" s="28">
        <f t="shared" si="55"/>
        <v>9.2</v>
      </c>
      <c r="I123" s="28">
        <f t="shared" si="55"/>
        <v>10</v>
      </c>
      <c r="J123" s="28">
        <f t="shared" si="55"/>
        <v>10</v>
      </c>
      <c r="K123" s="28">
        <f t="shared" si="55"/>
        <v>10</v>
      </c>
      <c r="L123" s="28">
        <f t="shared" si="55"/>
        <v>10</v>
      </c>
      <c r="N123" s="4" t="s">
        <v>60</v>
      </c>
      <c r="O123" s="5">
        <v>1.3</v>
      </c>
    </row>
    <row r="124" ht="14.25" customHeight="1">
      <c r="A124" s="45"/>
      <c r="B124" s="17" t="s">
        <v>59</v>
      </c>
      <c r="C124" s="19"/>
      <c r="D124" s="19"/>
      <c r="E124" s="19"/>
      <c r="F124" s="19"/>
      <c r="G124" s="22">
        <f t="shared" ref="G124:L124" si="56">($O$123)*($O$119+$O$118*G120)*($O$122+G121)/($O$120-$O$120*($O$121+G119))</f>
        <v>227.3466848</v>
      </c>
      <c r="H124" s="22">
        <f t="shared" si="56"/>
        <v>218.6155598</v>
      </c>
      <c r="I124" s="22">
        <f t="shared" si="56"/>
        <v>221.03328</v>
      </c>
      <c r="J124" s="22">
        <f t="shared" si="56"/>
        <v>225.45705</v>
      </c>
      <c r="K124" s="22">
        <f t="shared" si="56"/>
        <v>191.6967</v>
      </c>
      <c r="L124" s="22">
        <f t="shared" si="56"/>
        <v>209.39178</v>
      </c>
      <c r="O124" s="16"/>
    </row>
    <row r="125" ht="14.25" customHeight="1">
      <c r="A125" s="45"/>
      <c r="B125" s="17" t="s">
        <v>61</v>
      </c>
      <c r="C125" s="19"/>
      <c r="D125" s="19"/>
      <c r="E125" s="19"/>
      <c r="F125" s="19"/>
      <c r="G125" s="22">
        <f t="shared" ref="G125:L125" si="57">G127*($O$110+G121)</f>
        <v>1608.915</v>
      </c>
      <c r="H125" s="22">
        <f t="shared" si="57"/>
        <v>1547.1255</v>
      </c>
      <c r="I125" s="22">
        <f t="shared" si="57"/>
        <v>1700.256</v>
      </c>
      <c r="J125" s="22">
        <f t="shared" si="57"/>
        <v>1734.285</v>
      </c>
      <c r="K125" s="22">
        <f t="shared" si="57"/>
        <v>1474.59</v>
      </c>
      <c r="L125" s="22">
        <f t="shared" si="57"/>
        <v>1610.706</v>
      </c>
      <c r="O125" s="5"/>
    </row>
    <row r="126" ht="14.25" customHeight="1">
      <c r="A126" s="4"/>
      <c r="B126" s="17" t="s">
        <v>21</v>
      </c>
      <c r="C126" s="19"/>
      <c r="D126" s="19"/>
      <c r="E126" s="19"/>
      <c r="F126" s="19"/>
      <c r="G126" s="22">
        <f t="shared" ref="G126:L126" si="58">($O$119+$O$118*G120)/($O$120-$O$120*($O$121+G119))</f>
        <v>113.5597826</v>
      </c>
      <c r="H126" s="22">
        <f t="shared" si="58"/>
        <v>118.4266304</v>
      </c>
      <c r="I126" s="22">
        <f t="shared" si="58"/>
        <v>95.52</v>
      </c>
      <c r="J126" s="22">
        <f t="shared" si="58"/>
        <v>104.475</v>
      </c>
      <c r="K126" s="22">
        <f t="shared" si="58"/>
        <v>113.43</v>
      </c>
      <c r="L126" s="22">
        <f t="shared" si="58"/>
        <v>113.43</v>
      </c>
      <c r="O126" s="5"/>
      <c r="Q126" s="4"/>
    </row>
    <row r="127" ht="14.25" customHeight="1">
      <c r="A127" s="4"/>
      <c r="B127" s="17" t="s">
        <v>22</v>
      </c>
      <c r="C127" s="19"/>
      <c r="D127" s="19"/>
      <c r="E127" s="19"/>
      <c r="F127" s="19"/>
      <c r="G127" s="22">
        <f t="shared" ref="G127:L127" si="59">$O$119+$O$118*G120</f>
        <v>1044.75</v>
      </c>
      <c r="H127" s="22">
        <f t="shared" si="59"/>
        <v>1089.525</v>
      </c>
      <c r="I127" s="22">
        <f t="shared" si="59"/>
        <v>955.2</v>
      </c>
      <c r="J127" s="22">
        <f t="shared" si="59"/>
        <v>1044.75</v>
      </c>
      <c r="K127" s="22">
        <f t="shared" si="59"/>
        <v>1134.3</v>
      </c>
      <c r="L127" s="22">
        <f t="shared" si="59"/>
        <v>1134.3</v>
      </c>
      <c r="O127" s="5"/>
      <c r="Q127" s="4"/>
    </row>
    <row r="128" ht="14.25" customHeight="1">
      <c r="A128" s="4"/>
      <c r="B128" s="4"/>
      <c r="C128" s="19"/>
      <c r="D128" s="19"/>
      <c r="E128" s="19"/>
      <c r="F128" s="19"/>
      <c r="G128" s="23" t="s">
        <v>62</v>
      </c>
      <c r="H128" s="24"/>
      <c r="I128" s="24"/>
      <c r="J128" s="35"/>
      <c r="K128" s="4"/>
      <c r="L128" s="4"/>
      <c r="M128" s="4"/>
      <c r="O128" s="5"/>
      <c r="Q128" s="4"/>
    </row>
    <row r="129" ht="14.25" customHeight="1">
      <c r="A129" s="4"/>
      <c r="B129" s="4"/>
      <c r="C129" s="19"/>
      <c r="D129" s="19"/>
      <c r="E129" s="19"/>
      <c r="F129" s="19"/>
      <c r="G129" s="25"/>
      <c r="H129" s="26"/>
      <c r="I129" s="26"/>
      <c r="J129" s="36"/>
      <c r="K129" s="4"/>
      <c r="L129" s="4"/>
      <c r="M129" s="4"/>
      <c r="O129" s="5"/>
      <c r="Q129" s="4"/>
    </row>
    <row r="130" ht="15.0" customHeight="1">
      <c r="A130" s="1" t="s">
        <v>64</v>
      </c>
      <c r="C130" s="43" t="s">
        <v>55</v>
      </c>
      <c r="H130" s="3" t="s">
        <v>37</v>
      </c>
      <c r="I130" s="2" t="s">
        <v>56</v>
      </c>
      <c r="J130" s="3" t="s">
        <v>57</v>
      </c>
      <c r="K130" s="2" t="s">
        <v>4</v>
      </c>
      <c r="L130" s="3" t="s">
        <v>2</v>
      </c>
      <c r="N130" s="4" t="s">
        <v>5</v>
      </c>
      <c r="O130" s="5"/>
      <c r="Q130" s="4"/>
    </row>
    <row r="131" ht="15.0" customHeight="1">
      <c r="A131" s="7"/>
      <c r="B131" s="7"/>
      <c r="C131" s="8"/>
      <c r="D131" s="8"/>
      <c r="E131" s="8"/>
      <c r="F131" s="8"/>
      <c r="G131" s="8"/>
      <c r="H131" s="8"/>
      <c r="I131" s="8"/>
      <c r="J131" s="8"/>
      <c r="K131" s="8"/>
      <c r="L131" s="8"/>
      <c r="N131" s="4" t="s">
        <v>6</v>
      </c>
      <c r="O131" s="5">
        <f>578+10</f>
        <v>588</v>
      </c>
    </row>
    <row r="132" ht="14.25" customHeight="1">
      <c r="A132" s="46"/>
      <c r="B132" s="11" t="s">
        <v>7</v>
      </c>
      <c r="C132" s="12"/>
      <c r="D132" s="12"/>
      <c r="E132" s="12">
        <v>0.08</v>
      </c>
      <c r="F132" s="19"/>
      <c r="G132" s="4">
        <f t="shared" ref="G132:G135" si="60">SUM(C132:F132)</f>
        <v>0.08</v>
      </c>
      <c r="H132" s="13">
        <v>0.08</v>
      </c>
      <c r="I132" s="4"/>
      <c r="J132" s="13"/>
      <c r="K132" s="4"/>
      <c r="N132" s="4" t="s">
        <v>8</v>
      </c>
      <c r="O132" s="5">
        <f>$O$131*1.82</f>
        <v>1070.16</v>
      </c>
    </row>
    <row r="133" ht="14.25" customHeight="1">
      <c r="B133" s="11" t="s">
        <v>10</v>
      </c>
      <c r="C133" s="12">
        <v>0.075</v>
      </c>
      <c r="D133" s="12">
        <v>0.075</v>
      </c>
      <c r="E133" s="12"/>
      <c r="F133" s="19"/>
      <c r="G133" s="4">
        <f t="shared" si="60"/>
        <v>0.15</v>
      </c>
      <c r="H133" s="13">
        <v>0.225</v>
      </c>
      <c r="I133" s="4"/>
      <c r="J133" s="13">
        <v>0.15</v>
      </c>
      <c r="K133" s="4">
        <v>0.3</v>
      </c>
      <c r="L133" s="13">
        <v>0.3</v>
      </c>
      <c r="N133" s="4" t="s">
        <v>13</v>
      </c>
      <c r="O133" s="5">
        <v>10.0</v>
      </c>
    </row>
    <row r="134" ht="14.25" customHeight="1">
      <c r="B134" s="11" t="s">
        <v>58</v>
      </c>
      <c r="C134" s="12"/>
      <c r="D134" s="12">
        <v>0.12</v>
      </c>
      <c r="E134" s="12"/>
      <c r="F134" s="19">
        <v>0.12</v>
      </c>
      <c r="G134" s="4">
        <f t="shared" si="60"/>
        <v>0.24</v>
      </c>
      <c r="H134" s="13">
        <v>0.12</v>
      </c>
      <c r="I134" s="4">
        <v>0.48</v>
      </c>
      <c r="J134" s="13">
        <v>0.36</v>
      </c>
      <c r="K134" s="4"/>
      <c r="L134" s="13">
        <v>0.12</v>
      </c>
      <c r="N134" s="4" t="s">
        <v>15</v>
      </c>
      <c r="O134" s="5">
        <v>0.0</v>
      </c>
    </row>
    <row r="135" ht="14.25" customHeight="1">
      <c r="B135" s="11" t="s">
        <v>16</v>
      </c>
      <c r="C135" s="12">
        <v>0.12</v>
      </c>
      <c r="D135" s="12"/>
      <c r="E135" s="12">
        <v>0.12</v>
      </c>
      <c r="F135" s="19"/>
      <c r="G135" s="4">
        <f t="shared" si="60"/>
        <v>0.24</v>
      </c>
      <c r="H135" s="13">
        <v>0.12</v>
      </c>
      <c r="I135" s="4"/>
      <c r="J135" s="13">
        <v>0.12</v>
      </c>
      <c r="K135" s="4"/>
      <c r="L135" s="13">
        <v>0.12</v>
      </c>
      <c r="N135" s="4" t="s">
        <v>58</v>
      </c>
      <c r="O135" s="5">
        <v>1.3</v>
      </c>
    </row>
    <row r="136" ht="14.25" customHeight="1">
      <c r="B136" s="17" t="s">
        <v>7</v>
      </c>
      <c r="C136" s="19"/>
      <c r="D136" s="19"/>
      <c r="E136" s="19"/>
      <c r="F136" s="19"/>
      <c r="G136" s="28">
        <f t="shared" ref="G136:L136" si="61">($O$133-$O$133*($O$134+G132))</f>
        <v>9.2</v>
      </c>
      <c r="H136" s="28">
        <f t="shared" si="61"/>
        <v>9.2</v>
      </c>
      <c r="I136" s="28">
        <f t="shared" si="61"/>
        <v>10</v>
      </c>
      <c r="J136" s="28">
        <f t="shared" si="61"/>
        <v>10</v>
      </c>
      <c r="K136" s="28">
        <f t="shared" si="61"/>
        <v>10</v>
      </c>
      <c r="L136" s="28">
        <f t="shared" si="61"/>
        <v>10</v>
      </c>
      <c r="N136" s="4" t="s">
        <v>60</v>
      </c>
      <c r="O136" s="5">
        <v>1.3</v>
      </c>
    </row>
    <row r="137" ht="14.25" customHeight="1">
      <c r="B137" s="17" t="s">
        <v>59</v>
      </c>
      <c r="C137" s="19"/>
      <c r="D137" s="19"/>
      <c r="E137" s="19"/>
      <c r="F137" s="19"/>
      <c r="G137" s="22">
        <f t="shared" ref="G137:L137" si="62">($O$136)*($O$132+$O$131*G133)*($O$135+G134)/($O$133-$O$133*($O$134+G132))</f>
        <v>252.0692087</v>
      </c>
      <c r="H137" s="22">
        <f t="shared" si="62"/>
        <v>241.276213</v>
      </c>
      <c r="I137" s="22">
        <f t="shared" si="62"/>
        <v>247.635024</v>
      </c>
      <c r="J137" s="22">
        <f t="shared" si="62"/>
        <v>249.974088</v>
      </c>
      <c r="K137" s="22">
        <f t="shared" si="62"/>
        <v>210.66864</v>
      </c>
      <c r="L137" s="22">
        <f t="shared" si="62"/>
        <v>230.114976</v>
      </c>
      <c r="O137" s="16"/>
    </row>
    <row r="138" ht="14.25" customHeight="1">
      <c r="B138" s="17" t="s">
        <v>61</v>
      </c>
      <c r="C138" s="19"/>
      <c r="D138" s="19"/>
      <c r="E138" s="19"/>
      <c r="F138" s="19"/>
      <c r="G138" s="22">
        <f t="shared" ref="G138:L138" si="63">G140*($O$110+G134)</f>
        <v>1783.8744</v>
      </c>
      <c r="H138" s="22">
        <f t="shared" si="63"/>
        <v>1707.4932</v>
      </c>
      <c r="I138" s="22">
        <f t="shared" si="63"/>
        <v>1904.8848</v>
      </c>
      <c r="J138" s="22">
        <f t="shared" si="63"/>
        <v>1922.8776</v>
      </c>
      <c r="K138" s="22">
        <f t="shared" si="63"/>
        <v>1620.528</v>
      </c>
      <c r="L138" s="22">
        <f t="shared" si="63"/>
        <v>1770.1152</v>
      </c>
      <c r="O138" s="5"/>
    </row>
    <row r="139" ht="14.25" customHeight="1">
      <c r="A139" s="4"/>
      <c r="B139" s="17" t="s">
        <v>21</v>
      </c>
      <c r="C139" s="19"/>
      <c r="D139" s="19"/>
      <c r="E139" s="19"/>
      <c r="F139" s="19"/>
      <c r="G139" s="22">
        <f t="shared" ref="G139:L139" si="64">($O$132+$O$131*G133)/($O$133-$O$133*($O$134+G132))</f>
        <v>125.9086957</v>
      </c>
      <c r="H139" s="22">
        <f t="shared" si="64"/>
        <v>130.7021739</v>
      </c>
      <c r="I139" s="22">
        <f t="shared" si="64"/>
        <v>107.016</v>
      </c>
      <c r="J139" s="22">
        <f t="shared" si="64"/>
        <v>115.836</v>
      </c>
      <c r="K139" s="22">
        <f t="shared" si="64"/>
        <v>124.656</v>
      </c>
      <c r="L139" s="22">
        <f t="shared" si="64"/>
        <v>124.656</v>
      </c>
      <c r="O139" s="5"/>
      <c r="Q139" s="4"/>
    </row>
    <row r="140" ht="14.25" customHeight="1">
      <c r="A140" s="4"/>
      <c r="B140" s="17" t="s">
        <v>22</v>
      </c>
      <c r="C140" s="19"/>
      <c r="D140" s="19"/>
      <c r="E140" s="19"/>
      <c r="F140" s="19"/>
      <c r="G140" s="22">
        <f t="shared" ref="G140:L140" si="65">$O$132+$O$131*G133</f>
        <v>1158.36</v>
      </c>
      <c r="H140" s="22">
        <f t="shared" si="65"/>
        <v>1202.46</v>
      </c>
      <c r="I140" s="22">
        <f t="shared" si="65"/>
        <v>1070.16</v>
      </c>
      <c r="J140" s="22">
        <f t="shared" si="65"/>
        <v>1158.36</v>
      </c>
      <c r="K140" s="22">
        <f t="shared" si="65"/>
        <v>1246.56</v>
      </c>
      <c r="L140" s="22">
        <f t="shared" si="65"/>
        <v>1246.56</v>
      </c>
      <c r="O140" s="5"/>
      <c r="Q140" s="4"/>
    </row>
    <row r="141" ht="14.25" customHeight="1">
      <c r="A141" s="4"/>
      <c r="B141" s="4"/>
      <c r="C141" s="19"/>
      <c r="D141" s="19"/>
      <c r="E141" s="19"/>
      <c r="F141" s="19"/>
      <c r="G141" s="23" t="s">
        <v>65</v>
      </c>
      <c r="H141" s="24"/>
      <c r="I141" s="24"/>
      <c r="J141" s="35"/>
      <c r="K141" s="4"/>
      <c r="L141" s="4"/>
      <c r="M141" s="4"/>
      <c r="O141" s="16"/>
      <c r="Q141" s="4"/>
    </row>
    <row r="142" ht="14.25" customHeight="1">
      <c r="A142" s="4"/>
      <c r="B142" s="4"/>
      <c r="C142" s="19"/>
      <c r="D142" s="19"/>
      <c r="E142" s="19"/>
      <c r="F142" s="19"/>
      <c r="G142" s="25"/>
      <c r="H142" s="26"/>
      <c r="I142" s="26"/>
      <c r="J142" s="36"/>
      <c r="K142" s="4"/>
      <c r="O142" s="16"/>
    </row>
    <row r="143" ht="15.0" customHeight="1">
      <c r="A143" s="47" t="s">
        <v>66</v>
      </c>
      <c r="C143" s="43" t="s">
        <v>55</v>
      </c>
      <c r="H143" s="3" t="s">
        <v>37</v>
      </c>
      <c r="I143" s="2" t="s">
        <v>56</v>
      </c>
      <c r="J143" s="3" t="s">
        <v>57</v>
      </c>
      <c r="K143" s="2" t="s">
        <v>4</v>
      </c>
      <c r="L143" s="3" t="s">
        <v>2</v>
      </c>
      <c r="N143" s="4" t="s">
        <v>5</v>
      </c>
      <c r="O143" s="5"/>
    </row>
    <row r="144" ht="15.0" customHeight="1">
      <c r="A144" s="7"/>
      <c r="B144" s="7"/>
      <c r="C144" s="8"/>
      <c r="D144" s="8"/>
      <c r="E144" s="8"/>
      <c r="F144" s="8"/>
      <c r="G144" s="8"/>
      <c r="H144" s="8"/>
      <c r="I144" s="8"/>
      <c r="J144" s="8"/>
      <c r="K144" s="8"/>
      <c r="L144" s="8"/>
      <c r="N144" s="4" t="s">
        <v>6</v>
      </c>
      <c r="O144" s="9">
        <f>1100+25</f>
        <v>1125</v>
      </c>
    </row>
    <row r="145" ht="15.0" customHeight="1">
      <c r="A145" s="46"/>
      <c r="B145" s="11" t="s">
        <v>7</v>
      </c>
      <c r="C145" s="12"/>
      <c r="D145" s="12"/>
      <c r="E145" s="12">
        <v>0.08</v>
      </c>
      <c r="F145" s="19"/>
      <c r="G145" s="4">
        <f t="shared" ref="G145:G148" si="66">SUM(C145:F145)</f>
        <v>0.08</v>
      </c>
      <c r="H145" s="13">
        <v>0.08</v>
      </c>
      <c r="I145" s="4"/>
      <c r="J145" s="13"/>
      <c r="K145" s="4"/>
      <c r="N145" s="4" t="s">
        <v>8</v>
      </c>
      <c r="O145" s="9">
        <f>O144*1.91</f>
        <v>2148.75</v>
      </c>
    </row>
    <row r="146" ht="15.0" customHeight="1">
      <c r="B146" s="11" t="s">
        <v>10</v>
      </c>
      <c r="C146" s="12">
        <v>0.075</v>
      </c>
      <c r="D146" s="12">
        <v>0.075</v>
      </c>
      <c r="E146" s="12"/>
      <c r="F146" s="19"/>
      <c r="G146" s="4">
        <f t="shared" si="66"/>
        <v>0.15</v>
      </c>
      <c r="H146" s="13">
        <v>0.225</v>
      </c>
      <c r="I146" s="4"/>
      <c r="J146" s="13">
        <v>0.15</v>
      </c>
      <c r="K146" s="4">
        <v>0.3</v>
      </c>
      <c r="L146" s="13">
        <v>0.3</v>
      </c>
      <c r="N146" s="4" t="s">
        <v>13</v>
      </c>
      <c r="O146" s="9">
        <v>15.6</v>
      </c>
    </row>
    <row r="147" ht="15.0" customHeight="1">
      <c r="B147" s="11" t="s">
        <v>58</v>
      </c>
      <c r="C147" s="12"/>
      <c r="D147" s="12">
        <v>0.12</v>
      </c>
      <c r="E147" s="12"/>
      <c r="F147" s="19">
        <v>0.12</v>
      </c>
      <c r="G147" s="4">
        <f t="shared" si="66"/>
        <v>0.24</v>
      </c>
      <c r="H147" s="13">
        <v>0.12</v>
      </c>
      <c r="I147" s="4">
        <v>0.48</v>
      </c>
      <c r="J147" s="13">
        <v>0.36</v>
      </c>
      <c r="K147" s="4"/>
      <c r="L147" s="13">
        <v>0.12</v>
      </c>
      <c r="N147" s="4" t="s">
        <v>15</v>
      </c>
      <c r="O147" s="5">
        <v>0.0</v>
      </c>
    </row>
    <row r="148" ht="15.0" customHeight="1">
      <c r="B148" s="11" t="s">
        <v>16</v>
      </c>
      <c r="C148" s="12">
        <v>0.12</v>
      </c>
      <c r="D148" s="12"/>
      <c r="E148" s="12">
        <v>0.12</v>
      </c>
      <c r="F148" s="19"/>
      <c r="G148" s="48">
        <f t="shared" si="66"/>
        <v>0.24</v>
      </c>
      <c r="H148" s="13">
        <v>0.12</v>
      </c>
      <c r="I148" s="48"/>
      <c r="J148" s="13">
        <v>0.12</v>
      </c>
      <c r="K148" s="48"/>
      <c r="L148" s="13">
        <v>0.12</v>
      </c>
      <c r="N148" s="4" t="s">
        <v>58</v>
      </c>
      <c r="O148" s="5">
        <v>1.3</v>
      </c>
    </row>
    <row r="149" ht="15.0" customHeight="1">
      <c r="B149" s="17" t="s">
        <v>7</v>
      </c>
      <c r="C149" s="19"/>
      <c r="D149" s="19"/>
      <c r="E149" s="19"/>
      <c r="F149" s="19"/>
      <c r="G149" s="28">
        <f t="shared" ref="G149:L149" si="67">($O$146-$O$146*($O$147+G145))</f>
        <v>14.352</v>
      </c>
      <c r="H149" s="28">
        <f t="shared" si="67"/>
        <v>14.352</v>
      </c>
      <c r="I149" s="28">
        <f t="shared" si="67"/>
        <v>15.6</v>
      </c>
      <c r="J149" s="28">
        <f t="shared" si="67"/>
        <v>15.6</v>
      </c>
      <c r="K149" s="28">
        <f t="shared" si="67"/>
        <v>15.6</v>
      </c>
      <c r="L149" s="28">
        <f t="shared" si="67"/>
        <v>15.6</v>
      </c>
      <c r="N149" s="4" t="s">
        <v>60</v>
      </c>
      <c r="O149" s="5">
        <v>1.3</v>
      </c>
    </row>
    <row r="150" ht="15.0" customHeight="1">
      <c r="B150" s="17" t="s">
        <v>59</v>
      </c>
      <c r="C150" s="19"/>
      <c r="D150" s="19"/>
      <c r="E150" s="19"/>
      <c r="F150" s="19"/>
      <c r="G150" s="22">
        <f t="shared" ref="G150:L150" si="68">($O$149)*(G153)*($O$148+G147)/($O$146-$O$146*($O$147+G145))</f>
        <v>323.2744565</v>
      </c>
      <c r="H150" s="22">
        <f t="shared" si="68"/>
        <v>308.9368207</v>
      </c>
      <c r="I150" s="22">
        <f t="shared" si="68"/>
        <v>318.73125</v>
      </c>
      <c r="J150" s="22">
        <f t="shared" si="68"/>
        <v>320.5875</v>
      </c>
      <c r="K150" s="22">
        <f t="shared" si="68"/>
        <v>269.34375</v>
      </c>
      <c r="L150" s="22">
        <f t="shared" si="68"/>
        <v>294.20625</v>
      </c>
      <c r="O150" s="16"/>
    </row>
    <row r="151" ht="15.0" customHeight="1">
      <c r="B151" s="17" t="s">
        <v>61</v>
      </c>
      <c r="C151" s="19"/>
      <c r="D151" s="19"/>
      <c r="E151" s="19"/>
      <c r="F151" s="19"/>
      <c r="G151" s="22">
        <f t="shared" ref="G151:L151" si="69">G153*($O$148+G147)</f>
        <v>3568.95</v>
      </c>
      <c r="H151" s="22">
        <f t="shared" si="69"/>
        <v>3410.6625</v>
      </c>
      <c r="I151" s="22">
        <f t="shared" si="69"/>
        <v>3824.775</v>
      </c>
      <c r="J151" s="22">
        <f t="shared" si="69"/>
        <v>3847.05</v>
      </c>
      <c r="K151" s="22">
        <f t="shared" si="69"/>
        <v>3232.125</v>
      </c>
      <c r="L151" s="22">
        <f t="shared" si="69"/>
        <v>3530.475</v>
      </c>
      <c r="O151" s="16"/>
    </row>
    <row r="152" ht="15.0" customHeight="1">
      <c r="A152" s="4"/>
      <c r="B152" s="17" t="s">
        <v>21</v>
      </c>
      <c r="C152" s="19"/>
      <c r="D152" s="19"/>
      <c r="E152" s="19"/>
      <c r="F152" s="19"/>
      <c r="G152" s="22">
        <f t="shared" ref="G152:L152" si="70">G153/($O$146-$O$146*($O$147+G145))</f>
        <v>161.4757525</v>
      </c>
      <c r="H152" s="22">
        <f t="shared" si="70"/>
        <v>167.3547241</v>
      </c>
      <c r="I152" s="22">
        <f t="shared" si="70"/>
        <v>137.7403846</v>
      </c>
      <c r="J152" s="22">
        <f t="shared" si="70"/>
        <v>148.5576923</v>
      </c>
      <c r="K152" s="22">
        <f t="shared" si="70"/>
        <v>159.375</v>
      </c>
      <c r="L152" s="22">
        <f t="shared" si="70"/>
        <v>159.375</v>
      </c>
      <c r="O152" s="16"/>
    </row>
    <row r="153" ht="15.0" customHeight="1">
      <c r="A153" s="4"/>
      <c r="B153" s="17" t="s">
        <v>22</v>
      </c>
      <c r="C153" s="19"/>
      <c r="D153" s="19"/>
      <c r="E153" s="19"/>
      <c r="F153" s="19"/>
      <c r="G153" s="22">
        <f t="shared" ref="G153:L153" si="71">$O$145+$O$144*G146</f>
        <v>2317.5</v>
      </c>
      <c r="H153" s="22">
        <f t="shared" si="71"/>
        <v>2401.875</v>
      </c>
      <c r="I153" s="22">
        <f t="shared" si="71"/>
        <v>2148.75</v>
      </c>
      <c r="J153" s="22">
        <f t="shared" si="71"/>
        <v>2317.5</v>
      </c>
      <c r="K153" s="22">
        <f t="shared" si="71"/>
        <v>2486.25</v>
      </c>
      <c r="L153" s="22">
        <f t="shared" si="71"/>
        <v>2486.25</v>
      </c>
      <c r="O153" s="16"/>
    </row>
    <row r="154" ht="15.0" customHeight="1">
      <c r="A154" s="4"/>
      <c r="B154" s="4"/>
      <c r="C154" s="19"/>
      <c r="D154" s="19"/>
      <c r="E154" s="19"/>
      <c r="F154" s="19"/>
      <c r="G154" s="23" t="s">
        <v>65</v>
      </c>
      <c r="H154" s="24"/>
      <c r="I154" s="24"/>
      <c r="J154" s="35"/>
      <c r="K154" s="2"/>
      <c r="O154" s="16"/>
    </row>
    <row r="155" ht="15.0" customHeight="1">
      <c r="A155" s="4"/>
      <c r="B155" s="4"/>
      <c r="C155" s="19"/>
      <c r="D155" s="19"/>
      <c r="E155" s="19"/>
      <c r="F155" s="19"/>
      <c r="G155" s="25"/>
      <c r="H155" s="26"/>
      <c r="I155" s="26"/>
      <c r="J155" s="36"/>
      <c r="K155" s="2"/>
      <c r="O155" s="16"/>
    </row>
    <row r="156" ht="15.0" customHeight="1">
      <c r="A156" s="1" t="s">
        <v>67</v>
      </c>
      <c r="C156" s="3" t="s">
        <v>1</v>
      </c>
      <c r="H156" s="3" t="s">
        <v>68</v>
      </c>
      <c r="I156" s="2" t="s">
        <v>56</v>
      </c>
      <c r="J156" s="3" t="s">
        <v>69</v>
      </c>
      <c r="K156" s="2" t="s">
        <v>4</v>
      </c>
      <c r="L156" s="43" t="s">
        <v>70</v>
      </c>
      <c r="N156" s="4" t="s">
        <v>5</v>
      </c>
      <c r="O156" s="5"/>
    </row>
    <row r="157" ht="15.0" customHeight="1">
      <c r="A157" s="7"/>
      <c r="B157" s="7"/>
      <c r="C157" s="8"/>
      <c r="D157" s="8"/>
      <c r="E157" s="8"/>
      <c r="F157" s="8"/>
      <c r="G157" s="8"/>
      <c r="H157" s="8"/>
      <c r="I157" s="8"/>
      <c r="J157" s="8"/>
      <c r="K157" s="8"/>
      <c r="L157" s="8"/>
      <c r="N157" s="4" t="s">
        <v>6</v>
      </c>
      <c r="O157" s="5">
        <f>650+100</f>
        <v>750</v>
      </c>
    </row>
    <row r="158" ht="14.25" customHeight="1">
      <c r="A158" s="44"/>
      <c r="B158" s="11" t="s">
        <v>7</v>
      </c>
      <c r="C158" s="12"/>
      <c r="D158" s="12">
        <v>0.08</v>
      </c>
      <c r="E158" s="12">
        <v>0.08</v>
      </c>
      <c r="F158" s="12"/>
      <c r="G158" s="4">
        <f t="shared" ref="G158:G162" si="72">SUM(C158:F158)</f>
        <v>0.16</v>
      </c>
      <c r="H158" s="13">
        <v>0.16</v>
      </c>
      <c r="N158" s="4" t="s">
        <v>8</v>
      </c>
      <c r="O158" s="5">
        <f>$O$157*1.6</f>
        <v>1200</v>
      </c>
    </row>
    <row r="159" ht="14.25" customHeight="1">
      <c r="A159" s="45"/>
      <c r="B159" s="11" t="s">
        <v>9</v>
      </c>
      <c r="C159" s="12">
        <v>0.2</v>
      </c>
      <c r="D159" s="12"/>
      <c r="E159" s="12"/>
      <c r="F159" s="12"/>
      <c r="G159" s="4">
        <f t="shared" si="72"/>
        <v>0.2</v>
      </c>
      <c r="H159" s="13">
        <v>0.2</v>
      </c>
      <c r="J159" s="13">
        <v>0.2</v>
      </c>
      <c r="L159" s="15">
        <v>0.2</v>
      </c>
      <c r="N159" s="4" t="s">
        <v>9</v>
      </c>
      <c r="O159" s="5">
        <v>0.0</v>
      </c>
    </row>
    <row r="160" ht="14.25" customHeight="1">
      <c r="A160" s="45"/>
      <c r="B160" s="11" t="s">
        <v>10</v>
      </c>
      <c r="C160" s="12">
        <v>0.075</v>
      </c>
      <c r="D160" s="12"/>
      <c r="E160" s="12"/>
      <c r="F160" s="12">
        <v>0.075</v>
      </c>
      <c r="G160" s="4">
        <f t="shared" si="72"/>
        <v>0.15</v>
      </c>
      <c r="H160" s="13">
        <v>0.075</v>
      </c>
      <c r="J160" s="13">
        <v>0.075</v>
      </c>
      <c r="K160" s="15">
        <v>0.3</v>
      </c>
      <c r="L160" s="13">
        <v>0.3</v>
      </c>
      <c r="N160" s="4" t="s">
        <v>11</v>
      </c>
      <c r="O160" s="5">
        <v>1.4</v>
      </c>
    </row>
    <row r="161" ht="14.25" customHeight="1">
      <c r="A161" s="45"/>
      <c r="B161" s="11" t="s">
        <v>58</v>
      </c>
      <c r="C161" s="12"/>
      <c r="D161" s="12"/>
      <c r="E161" s="12">
        <v>0.12</v>
      </c>
      <c r="F161" s="12"/>
      <c r="G161" s="4">
        <f t="shared" si="72"/>
        <v>0.12</v>
      </c>
      <c r="H161" s="13">
        <v>0.24</v>
      </c>
      <c r="I161" s="15">
        <v>0.48</v>
      </c>
      <c r="J161" s="13">
        <v>0.36</v>
      </c>
      <c r="N161" s="4" t="s">
        <v>13</v>
      </c>
      <c r="O161" s="5">
        <v>6.1</v>
      </c>
    </row>
    <row r="162" ht="14.25" customHeight="1">
      <c r="A162" s="45"/>
      <c r="B162" s="11" t="s">
        <v>17</v>
      </c>
      <c r="C162" s="12"/>
      <c r="D162" s="12">
        <v>0.08</v>
      </c>
      <c r="E162" s="12"/>
      <c r="F162" s="12">
        <v>0.1</v>
      </c>
      <c r="G162" s="4">
        <f t="shared" si="72"/>
        <v>0.18</v>
      </c>
      <c r="H162" s="13">
        <v>0.08</v>
      </c>
      <c r="N162" s="15" t="s">
        <v>15</v>
      </c>
      <c r="O162" s="16">
        <v>0.1</v>
      </c>
    </row>
    <row r="163" ht="14.25" customHeight="1">
      <c r="A163" s="45"/>
      <c r="B163" s="17" t="s">
        <v>7</v>
      </c>
      <c r="C163" s="19"/>
      <c r="D163" s="19"/>
      <c r="E163" s="19"/>
      <c r="F163" s="19"/>
      <c r="G163" s="28">
        <f t="shared" ref="G163:L163" si="73">($O$161-$O$161*($O$162+G158))</f>
        <v>4.514</v>
      </c>
      <c r="H163" s="28">
        <f t="shared" si="73"/>
        <v>4.514</v>
      </c>
      <c r="I163" s="28">
        <f t="shared" si="73"/>
        <v>5.49</v>
      </c>
      <c r="J163" s="28">
        <f t="shared" si="73"/>
        <v>5.49</v>
      </c>
      <c r="K163" s="28">
        <f t="shared" si="73"/>
        <v>5.49</v>
      </c>
      <c r="L163" s="28">
        <f t="shared" si="73"/>
        <v>5.49</v>
      </c>
      <c r="N163" s="15" t="s">
        <v>58</v>
      </c>
      <c r="O163" s="16">
        <v>1.3</v>
      </c>
    </row>
    <row r="164" ht="14.25" customHeight="1">
      <c r="A164" s="45"/>
      <c r="B164" s="17" t="s">
        <v>71</v>
      </c>
      <c r="C164" s="19"/>
      <c r="D164" s="19"/>
      <c r="E164" s="19"/>
      <c r="F164" s="19"/>
      <c r="G164" s="22">
        <f t="shared" ref="G164:L164" si="74">(((G171)*($O$163+G161))+(G171*G159*$O$160))/($O$161-$O$161*($O$162+G158))</f>
        <v>494.295525</v>
      </c>
      <c r="H164" s="22">
        <f t="shared" si="74"/>
        <v>506.5075321</v>
      </c>
      <c r="I164" s="22">
        <f t="shared" si="74"/>
        <v>389.0710383</v>
      </c>
      <c r="J164" s="22">
        <f t="shared" si="74"/>
        <v>443.920765</v>
      </c>
      <c r="K164" s="22">
        <f t="shared" si="74"/>
        <v>337.431694</v>
      </c>
      <c r="L164" s="22">
        <f t="shared" si="74"/>
        <v>410.1092896</v>
      </c>
      <c r="O164" s="16"/>
    </row>
    <row r="165" ht="14.25" customHeight="1">
      <c r="B165" s="17" t="s">
        <v>72</v>
      </c>
      <c r="C165" s="19"/>
      <c r="D165" s="19"/>
      <c r="E165" s="19"/>
      <c r="F165" s="19"/>
      <c r="G165" s="22">
        <f t="shared" ref="G165:L165" si="75">(G171*($O$163+G161))/($O$161-$O$161*($O$162+G158))</f>
        <v>412.8821444</v>
      </c>
      <c r="H165" s="22">
        <f t="shared" si="75"/>
        <v>428.5832964</v>
      </c>
      <c r="I165" s="22">
        <f t="shared" si="75"/>
        <v>389.0710383</v>
      </c>
      <c r="J165" s="22">
        <f t="shared" si="75"/>
        <v>379.8497268</v>
      </c>
      <c r="K165" s="22">
        <f t="shared" si="75"/>
        <v>337.431694</v>
      </c>
      <c r="L165" s="22">
        <f t="shared" si="75"/>
        <v>337.431694</v>
      </c>
      <c r="O165" s="16"/>
    </row>
    <row r="166" ht="14.25" customHeight="1">
      <c r="B166" s="17" t="s">
        <v>73</v>
      </c>
      <c r="C166" s="19"/>
      <c r="D166" s="19"/>
      <c r="E166" s="19"/>
      <c r="F166" s="19"/>
      <c r="G166" s="22">
        <f t="shared" ref="G166:L166" si="76">G171*G159*$O$160+G171*($O$163+G161)</f>
        <v>2231.25</v>
      </c>
      <c r="H166" s="22">
        <f t="shared" si="76"/>
        <v>2286.375</v>
      </c>
      <c r="I166" s="22">
        <f t="shared" si="76"/>
        <v>2136</v>
      </c>
      <c r="J166" s="22">
        <f t="shared" si="76"/>
        <v>2437.125</v>
      </c>
      <c r="K166" s="22">
        <f t="shared" si="76"/>
        <v>1852.5</v>
      </c>
      <c r="L166" s="22">
        <f t="shared" si="76"/>
        <v>2251.5</v>
      </c>
      <c r="O166" s="16"/>
    </row>
    <row r="167" ht="14.25" customHeight="1">
      <c r="B167" s="17" t="s">
        <v>61</v>
      </c>
      <c r="C167" s="19"/>
      <c r="D167" s="19"/>
      <c r="E167" s="19"/>
      <c r="F167" s="19"/>
      <c r="G167" s="22">
        <f t="shared" ref="G167:L167" si="77">G171*($O$163+G161)</f>
        <v>1863.75</v>
      </c>
      <c r="H167" s="22">
        <f t="shared" si="77"/>
        <v>1934.625</v>
      </c>
      <c r="I167" s="22">
        <f t="shared" si="77"/>
        <v>2136</v>
      </c>
      <c r="J167" s="22">
        <f t="shared" si="77"/>
        <v>2085.375</v>
      </c>
      <c r="K167" s="22">
        <f t="shared" si="77"/>
        <v>1852.5</v>
      </c>
      <c r="L167" s="22">
        <f t="shared" si="77"/>
        <v>1852.5</v>
      </c>
      <c r="O167" s="16"/>
    </row>
    <row r="168" ht="14.25" customHeight="1">
      <c r="B168" s="17" t="s">
        <v>31</v>
      </c>
      <c r="C168" s="19"/>
      <c r="D168" s="19"/>
      <c r="E168" s="19"/>
      <c r="F168" s="19"/>
      <c r="G168" s="20">
        <f t="shared" ref="G168:L168" si="78">((G171)*(1-G159)+(G171*G159*$O$160))/($O$161-$O$161*($O$162+G158))</f>
        <v>314.0230394</v>
      </c>
      <c r="H168" s="20">
        <f t="shared" si="78"/>
        <v>300.5649092</v>
      </c>
      <c r="I168" s="20">
        <f t="shared" si="78"/>
        <v>218.579235</v>
      </c>
      <c r="J168" s="20">
        <f t="shared" si="78"/>
        <v>247.1311475</v>
      </c>
      <c r="K168" s="20">
        <f t="shared" si="78"/>
        <v>259.5628415</v>
      </c>
      <c r="L168" s="20">
        <f t="shared" si="78"/>
        <v>280.3278689</v>
      </c>
      <c r="O168" s="16"/>
    </row>
    <row r="169" ht="14.25" customHeight="1">
      <c r="B169" s="17" t="s">
        <v>21</v>
      </c>
      <c r="C169" s="19"/>
      <c r="D169" s="19"/>
      <c r="E169" s="19"/>
      <c r="F169" s="19"/>
      <c r="G169" s="22">
        <f t="shared" ref="G169:L169" si="79">($O$158+$O$157*G160)/($O$161-$O$161*($O$162+G158))</f>
        <v>290.7620735</v>
      </c>
      <c r="H169" s="22">
        <f t="shared" si="79"/>
        <v>278.3008418</v>
      </c>
      <c r="I169" s="22">
        <f t="shared" si="79"/>
        <v>218.579235</v>
      </c>
      <c r="J169" s="22">
        <f t="shared" si="79"/>
        <v>228.8251366</v>
      </c>
      <c r="K169" s="22">
        <f t="shared" si="79"/>
        <v>259.5628415</v>
      </c>
      <c r="L169" s="22">
        <f t="shared" si="79"/>
        <v>259.5628415</v>
      </c>
      <c r="O169" s="16"/>
    </row>
    <row r="170" ht="14.25" customHeight="1">
      <c r="B170" s="17" t="s">
        <v>32</v>
      </c>
      <c r="C170" s="19"/>
      <c r="D170" s="19"/>
      <c r="E170" s="19"/>
      <c r="F170" s="19"/>
      <c r="G170" s="22">
        <f t="shared" ref="G170:H170" si="80">G171*$O$160</f>
        <v>1837.5</v>
      </c>
      <c r="H170" s="22">
        <f t="shared" si="80"/>
        <v>1758.75</v>
      </c>
      <c r="I170" s="22">
        <f>I171</f>
        <v>1200</v>
      </c>
      <c r="J170" s="22">
        <f>J171*$O$160</f>
        <v>1758.75</v>
      </c>
      <c r="K170" s="22">
        <f>K171</f>
        <v>1425</v>
      </c>
      <c r="L170" s="22">
        <f>L171*$O$160</f>
        <v>1995</v>
      </c>
      <c r="O170" s="16"/>
    </row>
    <row r="171" ht="14.25" customHeight="1">
      <c r="B171" s="17" t="s">
        <v>22</v>
      </c>
      <c r="C171" s="19"/>
      <c r="D171" s="19"/>
      <c r="E171" s="19"/>
      <c r="F171" s="19"/>
      <c r="G171" s="22">
        <f t="shared" ref="G171:L171" si="81">$O$158+$O$157*G160</f>
        <v>1312.5</v>
      </c>
      <c r="H171" s="22">
        <f t="shared" si="81"/>
        <v>1256.25</v>
      </c>
      <c r="I171" s="22">
        <f t="shared" si="81"/>
        <v>1200</v>
      </c>
      <c r="J171" s="22">
        <f t="shared" si="81"/>
        <v>1256.25</v>
      </c>
      <c r="K171" s="22">
        <f t="shared" si="81"/>
        <v>1425</v>
      </c>
      <c r="L171" s="22">
        <f t="shared" si="81"/>
        <v>1425</v>
      </c>
      <c r="O171" s="16"/>
    </row>
    <row r="172" ht="14.25" customHeight="1">
      <c r="C172" s="19"/>
      <c r="D172" s="19"/>
      <c r="E172" s="19"/>
      <c r="F172" s="19"/>
      <c r="G172" s="23" t="s">
        <v>74</v>
      </c>
      <c r="H172" s="24"/>
      <c r="I172" s="24"/>
      <c r="J172" s="24"/>
      <c r="K172" s="20"/>
      <c r="O172" s="16"/>
    </row>
    <row r="173" ht="14.25" customHeight="1">
      <c r="C173" s="19"/>
      <c r="D173" s="19"/>
      <c r="E173" s="19"/>
      <c r="F173" s="19"/>
      <c r="G173" s="25"/>
      <c r="H173" s="26"/>
      <c r="I173" s="26"/>
      <c r="J173" s="26"/>
      <c r="K173" s="20"/>
      <c r="O173" s="16"/>
    </row>
    <row r="174" ht="14.25" customHeight="1">
      <c r="A174" s="1" t="s">
        <v>75</v>
      </c>
      <c r="C174" s="43" t="s">
        <v>1</v>
      </c>
      <c r="H174" s="3" t="s">
        <v>68</v>
      </c>
      <c r="I174" s="2" t="s">
        <v>56</v>
      </c>
      <c r="J174" s="3" t="s">
        <v>69</v>
      </c>
      <c r="K174" s="2" t="s">
        <v>4</v>
      </c>
      <c r="L174" s="43" t="s">
        <v>70</v>
      </c>
      <c r="N174" s="4" t="s">
        <v>5</v>
      </c>
      <c r="O174" s="5"/>
    </row>
    <row r="175" ht="14.25" customHeight="1">
      <c r="A175" s="7"/>
      <c r="B175" s="7"/>
      <c r="C175" s="8"/>
      <c r="D175" s="8"/>
      <c r="E175" s="8"/>
      <c r="F175" s="8"/>
      <c r="G175" s="8"/>
      <c r="H175" s="8"/>
      <c r="I175" s="8"/>
      <c r="J175" s="8"/>
      <c r="K175" s="8"/>
      <c r="L175" s="8"/>
      <c r="N175" s="4" t="s">
        <v>6</v>
      </c>
      <c r="O175" s="5">
        <f>1121+75</f>
        <v>1196</v>
      </c>
    </row>
    <row r="176" ht="14.25" customHeight="1">
      <c r="A176" s="46"/>
      <c r="B176" s="11" t="s">
        <v>7</v>
      </c>
      <c r="C176" s="12"/>
      <c r="D176" s="12">
        <v>0.08</v>
      </c>
      <c r="E176" s="12">
        <v>0.08</v>
      </c>
      <c r="F176" s="12"/>
      <c r="G176" s="4">
        <f t="shared" ref="G176:G180" si="82">SUM(C176:F176)</f>
        <v>0.16</v>
      </c>
      <c r="H176" s="13">
        <v>0.16</v>
      </c>
      <c r="I176" s="4"/>
      <c r="K176" s="4"/>
      <c r="L176" s="4"/>
      <c r="N176" s="4" t="s">
        <v>8</v>
      </c>
      <c r="O176" s="5">
        <f>$O$175*2</f>
        <v>2392</v>
      </c>
    </row>
    <row r="177" ht="14.25" customHeight="1">
      <c r="B177" s="11" t="s">
        <v>9</v>
      </c>
      <c r="C177" s="12">
        <v>0.2</v>
      </c>
      <c r="D177" s="12"/>
      <c r="E177" s="12"/>
      <c r="F177" s="12"/>
      <c r="G177" s="4">
        <f t="shared" si="82"/>
        <v>0.2</v>
      </c>
      <c r="H177" s="13">
        <v>0.2</v>
      </c>
      <c r="I177" s="4"/>
      <c r="J177" s="13">
        <v>0.2</v>
      </c>
      <c r="K177" s="4"/>
      <c r="L177" s="4">
        <v>0.2</v>
      </c>
      <c r="N177" s="4" t="s">
        <v>9</v>
      </c>
      <c r="O177" s="5">
        <v>0.0</v>
      </c>
    </row>
    <row r="178" ht="14.25" customHeight="1">
      <c r="B178" s="11" t="s">
        <v>10</v>
      </c>
      <c r="C178" s="12">
        <v>0.075</v>
      </c>
      <c r="D178" s="12"/>
      <c r="E178" s="12"/>
      <c r="F178" s="12">
        <v>0.075</v>
      </c>
      <c r="G178" s="4">
        <f t="shared" si="82"/>
        <v>0.15</v>
      </c>
      <c r="H178" s="13">
        <v>0.075</v>
      </c>
      <c r="I178" s="4"/>
      <c r="J178" s="13">
        <v>0.075</v>
      </c>
      <c r="K178" s="4">
        <v>0.3</v>
      </c>
      <c r="L178" s="29">
        <v>0.3</v>
      </c>
      <c r="N178" s="4" t="s">
        <v>11</v>
      </c>
      <c r="O178" s="5">
        <v>1.4</v>
      </c>
    </row>
    <row r="179" ht="14.25" customHeight="1">
      <c r="B179" s="11" t="s">
        <v>58</v>
      </c>
      <c r="C179" s="12"/>
      <c r="D179" s="12"/>
      <c r="E179" s="12">
        <v>0.12</v>
      </c>
      <c r="F179" s="12"/>
      <c r="G179" s="4">
        <f t="shared" si="82"/>
        <v>0.12</v>
      </c>
      <c r="H179" s="13">
        <v>0.24</v>
      </c>
      <c r="I179" s="4">
        <v>0.48</v>
      </c>
      <c r="J179" s="13">
        <v>0.36</v>
      </c>
      <c r="K179" s="4"/>
      <c r="L179" s="4"/>
      <c r="N179" s="4" t="s">
        <v>13</v>
      </c>
      <c r="O179" s="5">
        <v>13.3</v>
      </c>
    </row>
    <row r="180" ht="14.25" customHeight="1">
      <c r="B180" s="11" t="s">
        <v>17</v>
      </c>
      <c r="C180" s="12"/>
      <c r="D180" s="12">
        <v>0.08</v>
      </c>
      <c r="E180" s="12"/>
      <c r="F180" s="12">
        <v>0.1</v>
      </c>
      <c r="G180" s="4">
        <f t="shared" si="82"/>
        <v>0.18</v>
      </c>
      <c r="H180" s="13">
        <v>0.08</v>
      </c>
      <c r="I180" s="4"/>
      <c r="K180" s="4"/>
      <c r="L180" s="4"/>
      <c r="N180" s="4" t="s">
        <v>15</v>
      </c>
      <c r="O180" s="5">
        <v>0.0</v>
      </c>
    </row>
    <row r="181" ht="14.25" customHeight="1">
      <c r="B181" s="17" t="s">
        <v>7</v>
      </c>
      <c r="C181" s="19"/>
      <c r="D181" s="19"/>
      <c r="E181" s="19"/>
      <c r="F181" s="19"/>
      <c r="G181" s="28">
        <f t="shared" ref="G181:L181" si="83">($O$179-$O$179*($O$180+G176))</f>
        <v>11.172</v>
      </c>
      <c r="H181" s="28">
        <f t="shared" si="83"/>
        <v>11.172</v>
      </c>
      <c r="I181" s="28">
        <f t="shared" si="83"/>
        <v>13.3</v>
      </c>
      <c r="J181" s="28">
        <f t="shared" si="83"/>
        <v>13.3</v>
      </c>
      <c r="K181" s="28">
        <f t="shared" si="83"/>
        <v>13.3</v>
      </c>
      <c r="L181" s="28">
        <f t="shared" si="83"/>
        <v>13.3</v>
      </c>
      <c r="N181" s="4" t="s">
        <v>58</v>
      </c>
      <c r="O181" s="5">
        <v>1.3</v>
      </c>
    </row>
    <row r="182" ht="14.25" customHeight="1">
      <c r="B182" s="17" t="s">
        <v>71</v>
      </c>
      <c r="C182" s="19"/>
      <c r="D182" s="19"/>
      <c r="E182" s="19"/>
      <c r="F182" s="19"/>
      <c r="G182" s="22">
        <f t="shared" ref="G182:L182" si="84">((((G189)*($O$181+G179))+(G189*G177*$O$178))/($O$179-$O$179*($O$180+G176)))</f>
        <v>391.2799857</v>
      </c>
      <c r="H182" s="22">
        <f t="shared" si="84"/>
        <v>404.2869674</v>
      </c>
      <c r="I182" s="22">
        <f t="shared" si="84"/>
        <v>320.1323308</v>
      </c>
      <c r="J182" s="22">
        <f t="shared" si="84"/>
        <v>361.9923308</v>
      </c>
      <c r="K182" s="22">
        <f t="shared" si="84"/>
        <v>268.875188</v>
      </c>
      <c r="L182" s="22">
        <f t="shared" si="84"/>
        <v>326.7867669</v>
      </c>
      <c r="O182" s="16"/>
    </row>
    <row r="183" ht="14.25" customHeight="1">
      <c r="B183" s="17" t="s">
        <v>72</v>
      </c>
      <c r="C183" s="19"/>
      <c r="D183" s="19"/>
      <c r="E183" s="19"/>
      <c r="F183" s="19"/>
      <c r="G183" s="22">
        <f t="shared" ref="G183:L183" si="85">(G189*($O$181+G179))/($O$179-$O$179*(O180+G176))</f>
        <v>326.8338704</v>
      </c>
      <c r="H183" s="22">
        <f t="shared" si="85"/>
        <v>342.0889724</v>
      </c>
      <c r="I183" s="22">
        <f t="shared" si="85"/>
        <v>320.1323308</v>
      </c>
      <c r="J183" s="22">
        <f t="shared" si="85"/>
        <v>309.746015</v>
      </c>
      <c r="K183" s="22">
        <f t="shared" si="85"/>
        <v>268.875188</v>
      </c>
      <c r="L183" s="22">
        <f t="shared" si="85"/>
        <v>268.875188</v>
      </c>
      <c r="O183" s="16"/>
    </row>
    <row r="184" ht="14.25" customHeight="1">
      <c r="B184" s="17" t="s">
        <v>73</v>
      </c>
      <c r="C184" s="19"/>
      <c r="D184" s="19"/>
      <c r="E184" s="19"/>
      <c r="F184" s="19"/>
      <c r="G184" s="22">
        <f t="shared" ref="G184:L184" si="86">G189*G177*$O$160+G189*($O$163+G179)</f>
        <v>4371.38</v>
      </c>
      <c r="H184" s="22">
        <f t="shared" si="86"/>
        <v>4516.694</v>
      </c>
      <c r="I184" s="22">
        <f t="shared" si="86"/>
        <v>4257.76</v>
      </c>
      <c r="J184" s="22">
        <f t="shared" si="86"/>
        <v>4814.498</v>
      </c>
      <c r="K184" s="22">
        <f t="shared" si="86"/>
        <v>3576.04</v>
      </c>
      <c r="L184" s="22">
        <f t="shared" si="86"/>
        <v>4346.264</v>
      </c>
      <c r="O184" s="16"/>
    </row>
    <row r="185" ht="14.25" customHeight="1">
      <c r="B185" s="17" t="s">
        <v>61</v>
      </c>
      <c r="C185" s="19"/>
      <c r="D185" s="19"/>
      <c r="E185" s="19"/>
      <c r="F185" s="19"/>
      <c r="G185" s="22">
        <f t="shared" ref="G185:L185" si="87">G189*($O$163+G179)</f>
        <v>3651.388</v>
      </c>
      <c r="H185" s="22">
        <f t="shared" si="87"/>
        <v>3821.818</v>
      </c>
      <c r="I185" s="22">
        <f t="shared" si="87"/>
        <v>4257.76</v>
      </c>
      <c r="J185" s="22">
        <f t="shared" si="87"/>
        <v>4119.622</v>
      </c>
      <c r="K185" s="22">
        <f t="shared" si="87"/>
        <v>3576.04</v>
      </c>
      <c r="L185" s="22">
        <f t="shared" si="87"/>
        <v>3576.04</v>
      </c>
      <c r="O185" s="16"/>
    </row>
    <row r="186" ht="14.25" customHeight="1">
      <c r="B186" s="17" t="s">
        <v>31</v>
      </c>
      <c r="C186" s="19"/>
      <c r="D186" s="19"/>
      <c r="E186" s="19"/>
      <c r="F186" s="19"/>
      <c r="G186" s="22">
        <f t="shared" ref="G186:L186" si="88">((G189)*(1-G177)+(G189*G177*$O$178))/($O$179-$O$179*($O$180+G176))</f>
        <v>248.5778733</v>
      </c>
      <c r="H186" s="22">
        <f t="shared" si="88"/>
        <v>239.9065521</v>
      </c>
      <c r="I186" s="22">
        <f t="shared" si="88"/>
        <v>179.8496241</v>
      </c>
      <c r="J186" s="22">
        <f t="shared" si="88"/>
        <v>201.5215038</v>
      </c>
      <c r="K186" s="22">
        <f t="shared" si="88"/>
        <v>206.8270677</v>
      </c>
      <c r="L186" s="22">
        <f t="shared" si="88"/>
        <v>223.3732331</v>
      </c>
      <c r="O186" s="16"/>
    </row>
    <row r="187" ht="14.25" customHeight="1">
      <c r="B187" s="17" t="s">
        <v>21</v>
      </c>
      <c r="C187" s="19"/>
      <c r="D187" s="19"/>
      <c r="E187" s="19"/>
      <c r="F187" s="19"/>
      <c r="G187" s="22">
        <f t="shared" ref="G187:L187" si="89">($O$176+$O$175*G178)/($O$179-$O$179*($O$180+G176))</f>
        <v>230.1646975</v>
      </c>
      <c r="H187" s="22">
        <f t="shared" si="89"/>
        <v>222.1356964</v>
      </c>
      <c r="I187" s="22">
        <f t="shared" si="89"/>
        <v>179.8496241</v>
      </c>
      <c r="J187" s="22">
        <f t="shared" si="89"/>
        <v>186.593985</v>
      </c>
      <c r="K187" s="22">
        <f t="shared" si="89"/>
        <v>206.8270677</v>
      </c>
      <c r="L187" s="22">
        <f t="shared" si="89"/>
        <v>206.8270677</v>
      </c>
      <c r="O187" s="16"/>
    </row>
    <row r="188" ht="14.25" customHeight="1">
      <c r="B188" s="17" t="s">
        <v>32</v>
      </c>
      <c r="C188" s="19"/>
      <c r="D188" s="19"/>
      <c r="E188" s="19"/>
      <c r="F188" s="19"/>
      <c r="G188" s="22">
        <f t="shared" ref="G188:H188" si="90">G189*$O$160</f>
        <v>3599.96</v>
      </c>
      <c r="H188" s="22">
        <f t="shared" si="90"/>
        <v>3474.38</v>
      </c>
      <c r="I188" s="22">
        <f>I189</f>
        <v>2392</v>
      </c>
      <c r="J188" s="22">
        <f>J189*$O$160</f>
        <v>3474.38</v>
      </c>
      <c r="K188" s="22">
        <f>K189</f>
        <v>2750.8</v>
      </c>
      <c r="L188" s="22">
        <f>L189*$O$160</f>
        <v>3851.12</v>
      </c>
      <c r="O188" s="16"/>
    </row>
    <row r="189" ht="14.25" customHeight="1">
      <c r="B189" s="17" t="s">
        <v>22</v>
      </c>
      <c r="C189" s="19"/>
      <c r="D189" s="19"/>
      <c r="E189" s="19"/>
      <c r="F189" s="19"/>
      <c r="G189" s="22">
        <f t="shared" ref="G189:L189" si="91">$O$176+$O$175*G178</f>
        <v>2571.4</v>
      </c>
      <c r="H189" s="22">
        <f t="shared" si="91"/>
        <v>2481.7</v>
      </c>
      <c r="I189" s="22">
        <f t="shared" si="91"/>
        <v>2392</v>
      </c>
      <c r="J189" s="22">
        <f t="shared" si="91"/>
        <v>2481.7</v>
      </c>
      <c r="K189" s="22">
        <f t="shared" si="91"/>
        <v>2750.8</v>
      </c>
      <c r="L189" s="22">
        <f t="shared" si="91"/>
        <v>2750.8</v>
      </c>
      <c r="O189" s="16"/>
    </row>
    <row r="190" ht="14.25" customHeight="1">
      <c r="C190" s="19"/>
      <c r="D190" s="19"/>
      <c r="E190" s="19"/>
      <c r="F190" s="19"/>
      <c r="G190" s="23" t="s">
        <v>74</v>
      </c>
      <c r="H190" s="24"/>
      <c r="I190" s="24"/>
      <c r="J190" s="24"/>
      <c r="K190" s="20"/>
      <c r="O190" s="16"/>
    </row>
    <row r="191" ht="14.25" customHeight="1">
      <c r="C191" s="19"/>
      <c r="D191" s="19"/>
      <c r="E191" s="19"/>
      <c r="F191" s="19"/>
      <c r="G191" s="25"/>
      <c r="H191" s="26"/>
      <c r="I191" s="26"/>
      <c r="J191" s="26"/>
      <c r="K191" s="20"/>
      <c r="O191" s="16"/>
    </row>
    <row r="192" ht="14.25" customHeight="1">
      <c r="A192" s="1" t="s">
        <v>76</v>
      </c>
      <c r="C192" s="43" t="s">
        <v>1</v>
      </c>
      <c r="H192" s="3" t="s">
        <v>68</v>
      </c>
      <c r="I192" s="2" t="s">
        <v>56</v>
      </c>
      <c r="J192" s="3" t="s">
        <v>69</v>
      </c>
      <c r="K192" s="2" t="s">
        <v>4</v>
      </c>
      <c r="L192" s="43" t="s">
        <v>70</v>
      </c>
      <c r="N192" s="4" t="s">
        <v>5</v>
      </c>
      <c r="O192" s="5"/>
    </row>
    <row r="193" ht="15.0" customHeight="1">
      <c r="A193" s="7"/>
      <c r="B193" s="7"/>
      <c r="C193" s="8"/>
      <c r="D193" s="8"/>
      <c r="E193" s="8"/>
      <c r="F193" s="8"/>
      <c r="G193" s="8"/>
      <c r="H193" s="8"/>
      <c r="I193" s="8"/>
      <c r="J193" s="8"/>
      <c r="K193" s="8"/>
      <c r="L193" s="8"/>
      <c r="N193" s="4" t="s">
        <v>6</v>
      </c>
      <c r="O193" s="9">
        <f>744+100</f>
        <v>844</v>
      </c>
    </row>
    <row r="194" ht="15.0" customHeight="1">
      <c r="A194" s="46"/>
      <c r="B194" s="11" t="s">
        <v>7</v>
      </c>
      <c r="C194" s="12"/>
      <c r="D194" s="12">
        <v>0.08</v>
      </c>
      <c r="E194" s="12">
        <v>0.08</v>
      </c>
      <c r="F194" s="12"/>
      <c r="G194" s="4">
        <f t="shared" ref="G194:G198" si="92">SUM(C194:F194)</f>
        <v>0.16</v>
      </c>
      <c r="H194" s="13">
        <v>0.16</v>
      </c>
      <c r="I194" s="4"/>
      <c r="K194" s="4"/>
      <c r="L194" s="4"/>
      <c r="N194" s="4" t="s">
        <v>8</v>
      </c>
      <c r="O194" s="5">
        <f>$O$193*1.62</f>
        <v>1367.28</v>
      </c>
    </row>
    <row r="195" ht="14.25" customHeight="1">
      <c r="B195" s="11" t="s">
        <v>9</v>
      </c>
      <c r="C195" s="12">
        <v>0.2</v>
      </c>
      <c r="D195" s="12"/>
      <c r="E195" s="12"/>
      <c r="F195" s="12"/>
      <c r="G195" s="4">
        <f t="shared" si="92"/>
        <v>0.2</v>
      </c>
      <c r="H195" s="13">
        <v>0.2</v>
      </c>
      <c r="I195" s="4"/>
      <c r="J195" s="13">
        <v>0.2</v>
      </c>
      <c r="K195" s="4"/>
      <c r="L195" s="4">
        <v>0.2</v>
      </c>
      <c r="N195" s="4" t="s">
        <v>9</v>
      </c>
      <c r="O195" s="5">
        <v>0.0</v>
      </c>
    </row>
    <row r="196" ht="14.25" customHeight="1">
      <c r="B196" s="11" t="s">
        <v>10</v>
      </c>
      <c r="C196" s="12">
        <v>0.075</v>
      </c>
      <c r="D196" s="12"/>
      <c r="E196" s="12"/>
      <c r="F196" s="12">
        <v>0.075</v>
      </c>
      <c r="G196" s="4">
        <f t="shared" si="92"/>
        <v>0.15</v>
      </c>
      <c r="H196" s="13">
        <v>0.075</v>
      </c>
      <c r="I196" s="4"/>
      <c r="J196" s="13">
        <v>0.075</v>
      </c>
      <c r="K196" s="4">
        <v>0.3</v>
      </c>
      <c r="L196" s="29">
        <v>0.3</v>
      </c>
      <c r="N196" s="4" t="s">
        <v>11</v>
      </c>
      <c r="O196" s="5">
        <v>1.4</v>
      </c>
    </row>
    <row r="197" ht="14.25" customHeight="1">
      <c r="B197" s="11" t="s">
        <v>58</v>
      </c>
      <c r="C197" s="12"/>
      <c r="D197" s="12"/>
      <c r="E197" s="12">
        <v>0.12</v>
      </c>
      <c r="F197" s="12"/>
      <c r="G197" s="4">
        <f t="shared" si="92"/>
        <v>0.12</v>
      </c>
      <c r="H197" s="13">
        <v>0.24</v>
      </c>
      <c r="I197" s="4">
        <v>0.48</v>
      </c>
      <c r="J197" s="13">
        <v>0.36</v>
      </c>
      <c r="K197" s="4"/>
      <c r="L197" s="4"/>
      <c r="N197" s="4" t="s">
        <v>13</v>
      </c>
      <c r="O197" s="5">
        <v>10.0</v>
      </c>
    </row>
    <row r="198" ht="14.25" customHeight="1">
      <c r="B198" s="11" t="s">
        <v>17</v>
      </c>
      <c r="C198" s="12"/>
      <c r="D198" s="12">
        <v>0.08</v>
      </c>
      <c r="E198" s="12"/>
      <c r="F198" s="12">
        <v>0.1</v>
      </c>
      <c r="G198" s="4">
        <f t="shared" si="92"/>
        <v>0.18</v>
      </c>
      <c r="H198" s="13">
        <v>0.08</v>
      </c>
      <c r="I198" s="4"/>
      <c r="K198" s="4"/>
      <c r="L198" s="4"/>
      <c r="N198" s="4" t="s">
        <v>15</v>
      </c>
      <c r="O198" s="5">
        <v>0.1</v>
      </c>
    </row>
    <row r="199" ht="14.25" customHeight="1">
      <c r="B199" s="17" t="s">
        <v>7</v>
      </c>
      <c r="C199" s="19"/>
      <c r="D199" s="19"/>
      <c r="E199" s="19"/>
      <c r="F199" s="19"/>
      <c r="G199" s="28">
        <f t="shared" ref="G199:L199" si="93">($O$197-$O$197*($O$198+G194))</f>
        <v>7.4</v>
      </c>
      <c r="H199" s="28">
        <f t="shared" si="93"/>
        <v>7.4</v>
      </c>
      <c r="I199" s="28">
        <f t="shared" si="93"/>
        <v>9</v>
      </c>
      <c r="J199" s="28">
        <f t="shared" si="93"/>
        <v>9</v>
      </c>
      <c r="K199" s="28">
        <f t="shared" si="93"/>
        <v>9</v>
      </c>
      <c r="L199" s="28">
        <f t="shared" si="93"/>
        <v>9</v>
      </c>
      <c r="N199" s="4" t="s">
        <v>58</v>
      </c>
      <c r="O199" s="5">
        <v>1.3</v>
      </c>
    </row>
    <row r="200" ht="14.25" customHeight="1">
      <c r="B200" s="17" t="s">
        <v>71</v>
      </c>
      <c r="C200" s="19"/>
      <c r="D200" s="19"/>
      <c r="E200" s="19"/>
      <c r="F200" s="19"/>
      <c r="G200" s="22">
        <f t="shared" ref="G200:L200" si="94">((((G207)*($O$199+G197))+(G207*G195*$O$196))/($O$197-$O$197*($O$198+G194)))</f>
        <v>343.1886486</v>
      </c>
      <c r="H200" s="22">
        <f t="shared" si="94"/>
        <v>351.8453514</v>
      </c>
      <c r="I200" s="22">
        <f t="shared" si="94"/>
        <v>270.4176</v>
      </c>
      <c r="J200" s="22">
        <f t="shared" si="94"/>
        <v>308.3694667</v>
      </c>
      <c r="K200" s="22">
        <f t="shared" si="94"/>
        <v>234.0693333</v>
      </c>
      <c r="L200" s="22">
        <f t="shared" si="94"/>
        <v>284.4842667</v>
      </c>
      <c r="O200" s="16"/>
    </row>
    <row r="201" ht="14.25" customHeight="1">
      <c r="B201" s="17" t="s">
        <v>72</v>
      </c>
      <c r="C201" s="19"/>
      <c r="D201" s="19"/>
      <c r="E201" s="19"/>
      <c r="F201" s="19"/>
      <c r="G201" s="22">
        <f t="shared" ref="G201:L201" si="95">(G207*($O$199+G197))/($O$197-$O$197*($O$198+G194))</f>
        <v>286.6634595</v>
      </c>
      <c r="H201" s="22">
        <f t="shared" si="95"/>
        <v>297.7152973</v>
      </c>
      <c r="I201" s="22">
        <f t="shared" si="95"/>
        <v>270.4176</v>
      </c>
      <c r="J201" s="22">
        <f t="shared" si="95"/>
        <v>263.8625333</v>
      </c>
      <c r="K201" s="22">
        <f t="shared" si="95"/>
        <v>234.0693333</v>
      </c>
      <c r="L201" s="22">
        <f t="shared" si="95"/>
        <v>234.0693333</v>
      </c>
      <c r="O201" s="16"/>
    </row>
    <row r="202" ht="14.25" customHeight="1">
      <c r="B202" s="17" t="s">
        <v>73</v>
      </c>
      <c r="C202" s="19"/>
      <c r="D202" s="19"/>
      <c r="E202" s="19"/>
      <c r="F202" s="19"/>
      <c r="G202" s="22">
        <f t="shared" ref="G202:L202" si="96">G207*G195*$O$196+G207*($O$199+G197)</f>
        <v>2539.596</v>
      </c>
      <c r="H202" s="22">
        <f t="shared" si="96"/>
        <v>2603.6556</v>
      </c>
      <c r="I202" s="22">
        <f t="shared" si="96"/>
        <v>2433.7584</v>
      </c>
      <c r="J202" s="22">
        <f t="shared" si="96"/>
        <v>2775.3252</v>
      </c>
      <c r="K202" s="22">
        <f t="shared" si="96"/>
        <v>2106.624</v>
      </c>
      <c r="L202" s="22">
        <f t="shared" si="96"/>
        <v>2560.3584</v>
      </c>
      <c r="O202" s="16"/>
    </row>
    <row r="203" ht="14.25" customHeight="1">
      <c r="B203" s="17" t="s">
        <v>61</v>
      </c>
      <c r="C203" s="19"/>
      <c r="D203" s="19"/>
      <c r="E203" s="19"/>
      <c r="F203" s="19"/>
      <c r="G203" s="22">
        <f t="shared" ref="G203:L203" si="97">G207*($O$199+G197)</f>
        <v>2121.3096</v>
      </c>
      <c r="H203" s="22">
        <f t="shared" si="97"/>
        <v>2203.0932</v>
      </c>
      <c r="I203" s="22">
        <f t="shared" si="97"/>
        <v>2433.7584</v>
      </c>
      <c r="J203" s="22">
        <f t="shared" si="97"/>
        <v>2374.7628</v>
      </c>
      <c r="K203" s="22">
        <f t="shared" si="97"/>
        <v>2106.624</v>
      </c>
      <c r="L203" s="22">
        <f t="shared" si="97"/>
        <v>2106.624</v>
      </c>
      <c r="O203" s="16"/>
    </row>
    <row r="204" ht="14.25" customHeight="1">
      <c r="B204" s="17" t="s">
        <v>31</v>
      </c>
      <c r="C204" s="19"/>
      <c r="D204" s="19"/>
      <c r="E204" s="19"/>
      <c r="F204" s="19"/>
      <c r="G204" s="22">
        <f t="shared" ref="G204:L204" si="98">((G207)*(1-G195)+(G207*G195*$O$196))/($O$197-$O$197*($O$198+G194))</f>
        <v>218.0257297</v>
      </c>
      <c r="H204" s="22">
        <f t="shared" si="98"/>
        <v>208.7873514</v>
      </c>
      <c r="I204" s="22">
        <f t="shared" si="98"/>
        <v>151.92</v>
      </c>
      <c r="J204" s="22">
        <f t="shared" si="98"/>
        <v>171.6696</v>
      </c>
      <c r="K204" s="22">
        <f t="shared" si="98"/>
        <v>180.0533333</v>
      </c>
      <c r="L204" s="22">
        <f t="shared" si="98"/>
        <v>194.4576</v>
      </c>
      <c r="O204" s="16"/>
    </row>
    <row r="205" ht="14.25" customHeight="1">
      <c r="B205" s="17" t="s">
        <v>21</v>
      </c>
      <c r="C205" s="19"/>
      <c r="D205" s="19"/>
      <c r="E205" s="19"/>
      <c r="F205" s="19"/>
      <c r="G205" s="22">
        <f t="shared" ref="G205:L205" si="99">($O$194+$O$193*G196)/($O$197-$O$197*($O$198+G194))</f>
        <v>201.8756757</v>
      </c>
      <c r="H205" s="22">
        <f t="shared" si="99"/>
        <v>193.3216216</v>
      </c>
      <c r="I205" s="22">
        <f t="shared" si="99"/>
        <v>151.92</v>
      </c>
      <c r="J205" s="22">
        <f t="shared" si="99"/>
        <v>158.9533333</v>
      </c>
      <c r="K205" s="22">
        <f t="shared" si="99"/>
        <v>180.0533333</v>
      </c>
      <c r="L205" s="22">
        <f t="shared" si="99"/>
        <v>180.0533333</v>
      </c>
      <c r="O205" s="16"/>
    </row>
    <row r="206" ht="14.25" customHeight="1">
      <c r="B206" s="17" t="s">
        <v>32</v>
      </c>
      <c r="C206" s="19"/>
      <c r="D206" s="19"/>
      <c r="E206" s="19"/>
      <c r="F206" s="19"/>
      <c r="G206" s="22">
        <f t="shared" ref="G206:H206" si="100">G207*$O$196</f>
        <v>2091.432</v>
      </c>
      <c r="H206" s="22">
        <f t="shared" si="100"/>
        <v>2002.812</v>
      </c>
      <c r="I206" s="22">
        <f>I207</f>
        <v>1367.28</v>
      </c>
      <c r="J206" s="22">
        <f>J207*$O$196</f>
        <v>2002.812</v>
      </c>
      <c r="K206" s="22">
        <f>K207</f>
        <v>1620.48</v>
      </c>
      <c r="L206" s="22">
        <f>L207*$O$196</f>
        <v>2268.672</v>
      </c>
      <c r="O206" s="16"/>
    </row>
    <row r="207" ht="14.25" customHeight="1">
      <c r="B207" s="17" t="s">
        <v>22</v>
      </c>
      <c r="C207" s="19"/>
      <c r="D207" s="19"/>
      <c r="E207" s="19"/>
      <c r="F207" s="19"/>
      <c r="G207" s="22">
        <f t="shared" ref="G207:L207" si="101">$O$194+$O$193*G196</f>
        <v>1493.88</v>
      </c>
      <c r="H207" s="22">
        <f t="shared" si="101"/>
        <v>1430.58</v>
      </c>
      <c r="I207" s="22">
        <f t="shared" si="101"/>
        <v>1367.28</v>
      </c>
      <c r="J207" s="22">
        <f t="shared" si="101"/>
        <v>1430.58</v>
      </c>
      <c r="K207" s="22">
        <f t="shared" si="101"/>
        <v>1620.48</v>
      </c>
      <c r="L207" s="22">
        <f t="shared" si="101"/>
        <v>1620.48</v>
      </c>
      <c r="O207" s="16"/>
    </row>
    <row r="208" ht="14.25" customHeight="1">
      <c r="C208" s="19"/>
      <c r="D208" s="19"/>
      <c r="E208" s="19"/>
      <c r="F208" s="19"/>
      <c r="G208" s="23" t="s">
        <v>74</v>
      </c>
      <c r="H208" s="24"/>
      <c r="I208" s="24"/>
      <c r="J208" s="24"/>
      <c r="K208" s="20"/>
      <c r="O208" s="16"/>
    </row>
    <row r="209" ht="14.25" customHeight="1">
      <c r="C209" s="19"/>
      <c r="D209" s="19"/>
      <c r="E209" s="19"/>
      <c r="F209" s="19"/>
      <c r="G209" s="25"/>
      <c r="H209" s="26"/>
      <c r="I209" s="26"/>
      <c r="J209" s="26"/>
      <c r="K209" s="20"/>
      <c r="O209" s="16"/>
    </row>
    <row r="210" ht="14.25" customHeight="1">
      <c r="A210" s="1" t="s">
        <v>77</v>
      </c>
      <c r="C210" s="43" t="s">
        <v>1</v>
      </c>
      <c r="H210" s="3" t="s">
        <v>68</v>
      </c>
      <c r="I210" s="2" t="s">
        <v>56</v>
      </c>
      <c r="J210" s="3" t="s">
        <v>69</v>
      </c>
      <c r="K210" s="2" t="s">
        <v>4</v>
      </c>
      <c r="L210" s="43" t="s">
        <v>70</v>
      </c>
      <c r="N210" s="4" t="s">
        <v>5</v>
      </c>
      <c r="O210" s="5"/>
    </row>
    <row r="211" ht="14.25" customHeight="1">
      <c r="A211" s="7"/>
      <c r="B211" s="7"/>
      <c r="C211" s="8"/>
      <c r="D211" s="8"/>
      <c r="E211" s="8"/>
      <c r="F211" s="8"/>
      <c r="G211" s="8"/>
      <c r="H211" s="8"/>
      <c r="I211" s="8"/>
      <c r="J211" s="8"/>
      <c r="K211" s="8"/>
      <c r="L211" s="8"/>
      <c r="N211" s="4" t="s">
        <v>6</v>
      </c>
      <c r="O211" s="9">
        <f>728+100</f>
        <v>828</v>
      </c>
    </row>
    <row r="212" ht="14.25" customHeight="1">
      <c r="A212" s="46"/>
      <c r="B212" s="11" t="s">
        <v>7</v>
      </c>
      <c r="C212" s="12"/>
      <c r="D212" s="12">
        <v>0.08</v>
      </c>
      <c r="E212" s="12">
        <v>0.08</v>
      </c>
      <c r="F212" s="12"/>
      <c r="G212" s="4">
        <f t="shared" ref="G212:G216" si="102">SUM(C212:F212)</f>
        <v>0.16</v>
      </c>
      <c r="H212" s="13">
        <v>0.16</v>
      </c>
      <c r="I212" s="4"/>
      <c r="K212" s="4"/>
      <c r="L212" s="4"/>
      <c r="N212" s="4" t="s">
        <v>8</v>
      </c>
      <c r="O212" s="5">
        <f>$O$211*1.82</f>
        <v>1506.96</v>
      </c>
    </row>
    <row r="213" ht="14.25" customHeight="1">
      <c r="B213" s="11" t="s">
        <v>9</v>
      </c>
      <c r="C213" s="12">
        <v>0.2</v>
      </c>
      <c r="D213" s="12"/>
      <c r="E213" s="12"/>
      <c r="F213" s="12"/>
      <c r="G213" s="4">
        <f t="shared" si="102"/>
        <v>0.2</v>
      </c>
      <c r="H213" s="13">
        <v>0.2</v>
      </c>
      <c r="I213" s="4"/>
      <c r="J213" s="13">
        <v>0.2</v>
      </c>
      <c r="K213" s="4"/>
      <c r="L213" s="4">
        <v>0.2</v>
      </c>
      <c r="N213" s="4" t="s">
        <v>9</v>
      </c>
      <c r="O213" s="5">
        <v>0.0</v>
      </c>
    </row>
    <row r="214" ht="14.25" customHeight="1">
      <c r="B214" s="11" t="s">
        <v>10</v>
      </c>
      <c r="C214" s="12">
        <v>0.075</v>
      </c>
      <c r="D214" s="12"/>
      <c r="E214" s="12"/>
      <c r="F214" s="42">
        <v>0.075</v>
      </c>
      <c r="G214" s="4">
        <f t="shared" si="102"/>
        <v>0.15</v>
      </c>
      <c r="H214" s="13">
        <v>0.075</v>
      </c>
      <c r="I214" s="4"/>
      <c r="J214" s="13">
        <v>0.075</v>
      </c>
      <c r="K214" s="4">
        <v>0.3</v>
      </c>
      <c r="L214" s="29">
        <v>0.3</v>
      </c>
      <c r="N214" s="4" t="s">
        <v>11</v>
      </c>
      <c r="O214" s="5">
        <v>1.4</v>
      </c>
    </row>
    <row r="215" ht="14.25" customHeight="1">
      <c r="B215" s="11" t="s">
        <v>58</v>
      </c>
      <c r="C215" s="12"/>
      <c r="D215" s="12"/>
      <c r="E215" s="12">
        <v>0.12</v>
      </c>
      <c r="F215" s="12"/>
      <c r="G215" s="4">
        <f t="shared" si="102"/>
        <v>0.12</v>
      </c>
      <c r="H215" s="13">
        <v>0.24</v>
      </c>
      <c r="I215" s="4">
        <v>0.48</v>
      </c>
      <c r="J215" s="13">
        <v>0.36</v>
      </c>
      <c r="K215" s="4"/>
      <c r="L215" s="4"/>
      <c r="N215" s="4" t="s">
        <v>13</v>
      </c>
      <c r="O215" s="5">
        <v>15.0</v>
      </c>
    </row>
    <row r="216" ht="14.25" customHeight="1">
      <c r="B216" s="11" t="s">
        <v>17</v>
      </c>
      <c r="C216" s="12"/>
      <c r="D216" s="12">
        <v>0.08</v>
      </c>
      <c r="E216" s="12"/>
      <c r="F216" s="12">
        <v>0.1</v>
      </c>
      <c r="G216" s="4">
        <f t="shared" si="102"/>
        <v>0.18</v>
      </c>
      <c r="H216" s="13">
        <v>0.08</v>
      </c>
      <c r="I216" s="4"/>
      <c r="K216" s="4"/>
      <c r="L216" s="4"/>
      <c r="N216" s="4" t="s">
        <v>15</v>
      </c>
      <c r="O216" s="5">
        <v>0.1</v>
      </c>
    </row>
    <row r="217" ht="14.25" customHeight="1">
      <c r="B217" s="17" t="s">
        <v>7</v>
      </c>
      <c r="C217" s="19"/>
      <c r="D217" s="19"/>
      <c r="E217" s="19"/>
      <c r="F217" s="19"/>
      <c r="G217" s="28">
        <f t="shared" ref="G217:L217" si="103">($O$215-$O$215*($O$216+G212))</f>
        <v>11.1</v>
      </c>
      <c r="H217" s="28">
        <f t="shared" si="103"/>
        <v>11.1</v>
      </c>
      <c r="I217" s="28">
        <f t="shared" si="103"/>
        <v>13.5</v>
      </c>
      <c r="J217" s="28">
        <f t="shared" si="103"/>
        <v>13.5</v>
      </c>
      <c r="K217" s="28">
        <f t="shared" si="103"/>
        <v>13.5</v>
      </c>
      <c r="L217" s="28">
        <f t="shared" si="103"/>
        <v>13.5</v>
      </c>
      <c r="N217" s="4" t="s">
        <v>58</v>
      </c>
      <c r="O217" s="5">
        <v>1.3</v>
      </c>
    </row>
    <row r="218" ht="14.25" customHeight="1">
      <c r="B218" s="17" t="s">
        <v>71</v>
      </c>
      <c r="C218" s="19"/>
      <c r="D218" s="19"/>
      <c r="E218" s="19"/>
      <c r="F218" s="19"/>
      <c r="G218" s="22">
        <f t="shared" ref="G218:L218" si="104">((((G225)*($O$217+G215))+(G225*G213*$O$214))/($O$215-$O$215*($O$216+G212)))</f>
        <v>249.8172973</v>
      </c>
      <c r="H218" s="22">
        <f t="shared" si="104"/>
        <v>257.2692973</v>
      </c>
      <c r="I218" s="22">
        <f t="shared" si="104"/>
        <v>198.6954667</v>
      </c>
      <c r="J218" s="22">
        <f t="shared" si="104"/>
        <v>225.4797333</v>
      </c>
      <c r="K218" s="22">
        <f t="shared" si="104"/>
        <v>169.0346667</v>
      </c>
      <c r="L218" s="22">
        <f t="shared" si="104"/>
        <v>205.4421333</v>
      </c>
      <c r="N218" s="4" t="s">
        <v>39</v>
      </c>
      <c r="O218" s="5">
        <v>3.0</v>
      </c>
    </row>
    <row r="219" ht="14.25" customHeight="1">
      <c r="B219" s="17" t="s">
        <v>72</v>
      </c>
      <c r="C219" s="19"/>
      <c r="D219" s="19"/>
      <c r="E219" s="19"/>
      <c r="F219" s="19"/>
      <c r="G219" s="22">
        <f t="shared" ref="G219:L219" si="105">(G225*($O$214+G215))/($O$215-$O$215*($O$216+G212))</f>
        <v>223.3660541</v>
      </c>
      <c r="H219" s="22">
        <f t="shared" si="105"/>
        <v>231.8250811</v>
      </c>
      <c r="I219" s="22">
        <f t="shared" si="105"/>
        <v>209.8581333</v>
      </c>
      <c r="J219" s="22">
        <f t="shared" si="105"/>
        <v>204.5589333</v>
      </c>
      <c r="K219" s="22">
        <f t="shared" si="105"/>
        <v>182.0373333</v>
      </c>
      <c r="L219" s="22">
        <f t="shared" si="105"/>
        <v>182.0373333</v>
      </c>
      <c r="O219" s="16"/>
    </row>
    <row r="220" ht="14.25" customHeight="1">
      <c r="B220" s="17" t="s">
        <v>73</v>
      </c>
      <c r="C220" s="19"/>
      <c r="D220" s="19"/>
      <c r="E220" s="19"/>
      <c r="F220" s="19"/>
      <c r="G220" s="22">
        <f t="shared" ref="G220:L220" si="106">G225*G213*$O$214+G225*($O$217+G215)</f>
        <v>2772.972</v>
      </c>
      <c r="H220" s="22">
        <f t="shared" si="106"/>
        <v>2855.6892</v>
      </c>
      <c r="I220" s="22">
        <f t="shared" si="106"/>
        <v>2682.3888</v>
      </c>
      <c r="J220" s="22">
        <f t="shared" si="106"/>
        <v>3043.9764</v>
      </c>
      <c r="K220" s="22">
        <f t="shared" si="106"/>
        <v>2281.968</v>
      </c>
      <c r="L220" s="22">
        <f t="shared" si="106"/>
        <v>2773.4688</v>
      </c>
      <c r="O220" s="16"/>
    </row>
    <row r="221" ht="14.25" customHeight="1">
      <c r="B221" s="17" t="s">
        <v>61</v>
      </c>
      <c r="C221" s="19"/>
      <c r="D221" s="19"/>
      <c r="E221" s="19"/>
      <c r="F221" s="19"/>
      <c r="G221" s="22">
        <f t="shared" ref="G221:L221" si="107">G225*($O$217+G215)</f>
        <v>2316.2472</v>
      </c>
      <c r="H221" s="22">
        <f t="shared" si="107"/>
        <v>2416.3524</v>
      </c>
      <c r="I221" s="22">
        <f t="shared" si="107"/>
        <v>2682.3888</v>
      </c>
      <c r="J221" s="22">
        <f t="shared" si="107"/>
        <v>2604.6396</v>
      </c>
      <c r="K221" s="22">
        <f t="shared" si="107"/>
        <v>2281.968</v>
      </c>
      <c r="L221" s="22">
        <f t="shared" si="107"/>
        <v>2281.968</v>
      </c>
      <c r="O221" s="16"/>
    </row>
    <row r="222" ht="14.25" customHeight="1">
      <c r="B222" s="17" t="s">
        <v>31</v>
      </c>
      <c r="C222" s="19"/>
      <c r="D222" s="19"/>
      <c r="E222" s="19"/>
      <c r="F222" s="19"/>
      <c r="G222" s="22">
        <f t="shared" ref="G222:L222" si="108">((G225)*(1-G213)+(G225*G213*$O$214))/($O$215-$O$215*($O$216+G212))</f>
        <v>158.7074595</v>
      </c>
      <c r="H222" s="22">
        <f t="shared" si="108"/>
        <v>152.6652973</v>
      </c>
      <c r="I222" s="22">
        <f t="shared" si="108"/>
        <v>111.6266667</v>
      </c>
      <c r="J222" s="22">
        <f t="shared" si="108"/>
        <v>125.5248</v>
      </c>
      <c r="K222" s="22">
        <f t="shared" si="108"/>
        <v>130.0266667</v>
      </c>
      <c r="L222" s="22">
        <f t="shared" si="108"/>
        <v>140.4288</v>
      </c>
      <c r="O222" s="16"/>
    </row>
    <row r="223" ht="14.25" customHeight="1">
      <c r="B223" s="17" t="s">
        <v>21</v>
      </c>
      <c r="C223" s="19"/>
      <c r="D223" s="19"/>
      <c r="E223" s="19"/>
      <c r="F223" s="19"/>
      <c r="G223" s="22">
        <f t="shared" ref="G223:L223" si="109">(G225)/($O$215-$O$215*($O$216+G212))</f>
        <v>146.9513514</v>
      </c>
      <c r="H223" s="22">
        <f t="shared" si="109"/>
        <v>141.3567568</v>
      </c>
      <c r="I223" s="22">
        <f t="shared" si="109"/>
        <v>111.6266667</v>
      </c>
      <c r="J223" s="22">
        <f t="shared" si="109"/>
        <v>116.2266667</v>
      </c>
      <c r="K223" s="22">
        <f t="shared" si="109"/>
        <v>130.0266667</v>
      </c>
      <c r="L223" s="22">
        <f t="shared" si="109"/>
        <v>130.0266667</v>
      </c>
      <c r="O223" s="16"/>
    </row>
    <row r="224" ht="14.25" customHeight="1">
      <c r="B224" s="17" t="s">
        <v>32</v>
      </c>
      <c r="C224" s="19"/>
      <c r="D224" s="19"/>
      <c r="E224" s="19"/>
      <c r="F224" s="19"/>
      <c r="G224" s="22">
        <f t="shared" ref="G224:H224" si="110">G225*$O$214</f>
        <v>2283.624</v>
      </c>
      <c r="H224" s="22">
        <f t="shared" si="110"/>
        <v>2196.684</v>
      </c>
      <c r="I224" s="22">
        <f>I225</f>
        <v>1506.96</v>
      </c>
      <c r="J224" s="22">
        <f>J225*$O$214</f>
        <v>2196.684</v>
      </c>
      <c r="K224" s="22">
        <f>K225</f>
        <v>1755.36</v>
      </c>
      <c r="L224" s="22">
        <f>L225*$O$214</f>
        <v>2457.504</v>
      </c>
      <c r="O224" s="16"/>
    </row>
    <row r="225" ht="14.25" customHeight="1">
      <c r="B225" s="17" t="s">
        <v>22</v>
      </c>
      <c r="C225" s="19"/>
      <c r="D225" s="19"/>
      <c r="E225" s="19"/>
      <c r="F225" s="19"/>
      <c r="G225" s="22">
        <f t="shared" ref="G225:L225" si="111">($O$212+$O$211*G214)</f>
        <v>1631.16</v>
      </c>
      <c r="H225" s="22">
        <f t="shared" si="111"/>
        <v>1569.06</v>
      </c>
      <c r="I225" s="22">
        <f t="shared" si="111"/>
        <v>1506.96</v>
      </c>
      <c r="J225" s="22">
        <f t="shared" si="111"/>
        <v>1569.06</v>
      </c>
      <c r="K225" s="22">
        <f t="shared" si="111"/>
        <v>1755.36</v>
      </c>
      <c r="L225" s="22">
        <f t="shared" si="111"/>
        <v>1755.36</v>
      </c>
      <c r="O225" s="16"/>
    </row>
    <row r="226" ht="14.25" customHeight="1">
      <c r="C226" s="19"/>
      <c r="D226" s="19"/>
      <c r="E226" s="19"/>
      <c r="F226" s="19"/>
      <c r="G226" s="23" t="s">
        <v>78</v>
      </c>
      <c r="H226" s="24"/>
      <c r="I226" s="24"/>
      <c r="J226" s="24"/>
      <c r="K226" s="20"/>
      <c r="O226" s="16"/>
    </row>
    <row r="227" ht="14.25" customHeight="1">
      <c r="C227" s="19"/>
      <c r="D227" s="19"/>
      <c r="E227" s="19"/>
      <c r="F227" s="19"/>
      <c r="G227" s="25"/>
      <c r="H227" s="26"/>
      <c r="I227" s="26"/>
      <c r="J227" s="26"/>
      <c r="K227" s="20"/>
      <c r="O227" s="16"/>
    </row>
    <row r="228" ht="15.0" customHeight="1">
      <c r="A228" s="1" t="s">
        <v>79</v>
      </c>
      <c r="C228" s="43" t="s">
        <v>1</v>
      </c>
      <c r="H228" s="2" t="s">
        <v>4</v>
      </c>
      <c r="I228" s="2" t="s">
        <v>80</v>
      </c>
      <c r="N228" s="4" t="s">
        <v>5</v>
      </c>
      <c r="O228" s="5"/>
    </row>
    <row r="229" ht="15.0" customHeight="1">
      <c r="A229" s="7"/>
      <c r="B229" s="7"/>
      <c r="C229" s="8"/>
      <c r="D229" s="8"/>
      <c r="E229" s="8"/>
      <c r="F229" s="8"/>
      <c r="G229" s="8"/>
      <c r="H229" s="8"/>
      <c r="I229" s="8"/>
      <c r="N229" s="4" t="s">
        <v>6</v>
      </c>
      <c r="O229" s="5">
        <v>1086.0</v>
      </c>
    </row>
    <row r="230" ht="14.25" customHeight="1">
      <c r="A230" s="46"/>
      <c r="B230" s="11" t="s">
        <v>7</v>
      </c>
      <c r="C230" s="12">
        <v>0.08</v>
      </c>
      <c r="D230" s="12"/>
      <c r="E230" s="12">
        <v>0.08</v>
      </c>
      <c r="F230" s="12">
        <v>0.08</v>
      </c>
      <c r="G230" s="4">
        <f t="shared" ref="G230:G233" si="112">SUM(C230:F230)</f>
        <v>0.24</v>
      </c>
      <c r="I230" s="15">
        <v>0.16</v>
      </c>
      <c r="N230" s="4" t="s">
        <v>8</v>
      </c>
      <c r="O230" s="5">
        <f>$O$229*1.8</f>
        <v>1954.8</v>
      </c>
    </row>
    <row r="231" ht="14.25" customHeight="1">
      <c r="B231" s="11" t="s">
        <v>9</v>
      </c>
      <c r="C231" s="12"/>
      <c r="D231" s="12">
        <v>0.1</v>
      </c>
      <c r="E231" s="12">
        <v>0.1</v>
      </c>
      <c r="F231" s="12"/>
      <c r="G231" s="4">
        <f t="shared" si="112"/>
        <v>0.2</v>
      </c>
      <c r="N231" s="4" t="s">
        <v>13</v>
      </c>
      <c r="O231" s="5">
        <v>22.2</v>
      </c>
    </row>
    <row r="232" ht="14.25" customHeight="1">
      <c r="B232" s="11" t="s">
        <v>10</v>
      </c>
      <c r="C232" s="12">
        <v>0.08</v>
      </c>
      <c r="D232" s="12">
        <v>0.08</v>
      </c>
      <c r="E232" s="12"/>
      <c r="F232" s="12"/>
      <c r="G232" s="4">
        <f t="shared" si="112"/>
        <v>0.16</v>
      </c>
      <c r="H232" s="15">
        <v>0.32</v>
      </c>
      <c r="N232" s="4" t="s">
        <v>15</v>
      </c>
      <c r="O232" s="5">
        <v>0.2</v>
      </c>
    </row>
    <row r="233" ht="14.25" customHeight="1">
      <c r="B233" s="11" t="s">
        <v>58</v>
      </c>
      <c r="C233" s="12"/>
      <c r="D233" s="12"/>
      <c r="E233" s="12"/>
      <c r="F233" s="12">
        <v>0.1</v>
      </c>
      <c r="G233" s="4">
        <f t="shared" si="112"/>
        <v>0.1</v>
      </c>
      <c r="N233" s="4" t="s">
        <v>58</v>
      </c>
      <c r="O233" s="5">
        <v>1.0</v>
      </c>
    </row>
    <row r="234" ht="14.25" customHeight="1">
      <c r="B234" s="17" t="s">
        <v>7</v>
      </c>
      <c r="C234" s="19"/>
      <c r="D234" s="19"/>
      <c r="E234" s="19"/>
      <c r="F234" s="19"/>
      <c r="G234" s="28">
        <f t="shared" ref="G234:I234" si="113">($O$231-$O$231*($O$232+G230))</f>
        <v>12.432</v>
      </c>
      <c r="H234" s="28">
        <f t="shared" si="113"/>
        <v>17.76</v>
      </c>
      <c r="I234" s="28">
        <f t="shared" si="113"/>
        <v>14.208</v>
      </c>
      <c r="O234" s="16"/>
    </row>
    <row r="235" ht="14.25" customHeight="1">
      <c r="B235" s="17" t="s">
        <v>46</v>
      </c>
      <c r="C235" s="19"/>
      <c r="D235" s="19"/>
      <c r="E235" s="19"/>
      <c r="F235" s="19"/>
      <c r="G235" s="22">
        <f t="shared" ref="G235:I235" si="114">G236/($O$231-$O$231*($O$232+G230))</f>
        <v>171.2162162</v>
      </c>
      <c r="H235" s="22">
        <f t="shared" si="114"/>
        <v>129.6351351</v>
      </c>
      <c r="I235" s="22">
        <f t="shared" si="114"/>
        <v>137.5844595</v>
      </c>
      <c r="O235" s="16"/>
    </row>
    <row r="236" ht="14.25" customHeight="1">
      <c r="B236" s="17" t="s">
        <v>10</v>
      </c>
      <c r="C236" s="19"/>
      <c r="D236" s="19"/>
      <c r="E236" s="19"/>
      <c r="F236" s="19"/>
      <c r="G236" s="22">
        <f t="shared" ref="G236:I236" si="115">($O$230+$O$229*G232)</f>
        <v>2128.56</v>
      </c>
      <c r="H236" s="22">
        <f t="shared" si="115"/>
        <v>2302.32</v>
      </c>
      <c r="I236" s="22">
        <f t="shared" si="115"/>
        <v>1954.8</v>
      </c>
      <c r="O236" s="16"/>
    </row>
    <row r="237" ht="14.25" customHeight="1">
      <c r="B237" s="17" t="s">
        <v>81</v>
      </c>
      <c r="C237" s="19"/>
      <c r="D237" s="19"/>
      <c r="E237" s="19"/>
      <c r="F237" s="19"/>
      <c r="G237" s="22">
        <f t="shared" ref="G237:I237" si="116">G231*100</f>
        <v>20</v>
      </c>
      <c r="H237" s="22">
        <f t="shared" si="116"/>
        <v>0</v>
      </c>
      <c r="I237" s="22">
        <f t="shared" si="116"/>
        <v>0</v>
      </c>
      <c r="O237" s="16"/>
    </row>
    <row r="238" ht="14.25" customHeight="1">
      <c r="C238" s="19"/>
      <c r="D238" s="19"/>
      <c r="E238" s="19"/>
      <c r="F238" s="19"/>
      <c r="G238" s="23" t="s">
        <v>82</v>
      </c>
      <c r="H238" s="24"/>
      <c r="I238" s="35"/>
      <c r="O238" s="16"/>
      <c r="P238" s="4"/>
      <c r="Q238" s="4"/>
    </row>
    <row r="239" ht="14.25" customHeight="1">
      <c r="C239" s="19"/>
      <c r="D239" s="19"/>
      <c r="E239" s="19"/>
      <c r="F239" s="19"/>
      <c r="G239" s="25"/>
      <c r="H239" s="26"/>
      <c r="I239" s="36"/>
      <c r="N239" s="4"/>
      <c r="O239" s="5"/>
    </row>
    <row r="240" ht="14.25" customHeight="1">
      <c r="A240" s="1" t="s">
        <v>83</v>
      </c>
      <c r="C240" s="2" t="s">
        <v>1</v>
      </c>
      <c r="H240" s="2" t="s">
        <v>4</v>
      </c>
      <c r="I240" s="38"/>
      <c r="J240" s="4"/>
      <c r="M240" s="4"/>
      <c r="N240" s="4" t="s">
        <v>5</v>
      </c>
      <c r="O240" s="5"/>
    </row>
    <row r="241" ht="14.25" customHeight="1">
      <c r="A241" s="7"/>
      <c r="B241" s="7"/>
      <c r="C241" s="8"/>
      <c r="D241" s="8"/>
      <c r="E241" s="8"/>
      <c r="F241" s="8"/>
      <c r="G241" s="8"/>
      <c r="H241" s="8"/>
      <c r="I241" s="38"/>
      <c r="J241" s="4"/>
      <c r="M241" s="4"/>
      <c r="N241" s="4" t="s">
        <v>6</v>
      </c>
      <c r="O241" s="5">
        <v>289.0</v>
      </c>
    </row>
    <row r="242" ht="14.25" customHeight="1">
      <c r="A242" s="10"/>
      <c r="B242" s="11" t="s">
        <v>7</v>
      </c>
      <c r="C242" s="49"/>
      <c r="D242" s="49">
        <v>0.08</v>
      </c>
      <c r="E242" s="49"/>
      <c r="F242" s="49">
        <v>0.04</v>
      </c>
      <c r="G242" s="4">
        <f t="shared" ref="G242:G245" si="117">SUM(C242:F242)</f>
        <v>0.12</v>
      </c>
      <c r="H242" s="4"/>
      <c r="I242" s="4"/>
      <c r="J242" s="4"/>
      <c r="M242" s="4"/>
      <c r="N242" s="4" t="s">
        <v>8</v>
      </c>
      <c r="O242" s="5">
        <f>$O$241*1.72</f>
        <v>497.08</v>
      </c>
    </row>
    <row r="243" ht="14.25" customHeight="1">
      <c r="B243" s="11" t="s">
        <v>10</v>
      </c>
      <c r="C243" s="49">
        <v>0.08</v>
      </c>
      <c r="D243" s="49">
        <v>0.08</v>
      </c>
      <c r="E243" s="49">
        <v>0.1</v>
      </c>
      <c r="F243" s="49"/>
      <c r="G243" s="4">
        <f t="shared" si="117"/>
        <v>0.26</v>
      </c>
      <c r="H243" s="4">
        <v>0.32</v>
      </c>
      <c r="I243" s="4"/>
      <c r="J243" s="4"/>
      <c r="M243" s="4"/>
      <c r="N243" s="4" t="s">
        <v>13</v>
      </c>
      <c r="O243" s="5">
        <v>12.8</v>
      </c>
    </row>
    <row r="244" ht="14.25" customHeight="1">
      <c r="B244" s="11" t="s">
        <v>16</v>
      </c>
      <c r="C244" s="49"/>
      <c r="D244" s="49"/>
      <c r="E244" s="49">
        <v>0.12</v>
      </c>
      <c r="F244" s="49">
        <v>0.12</v>
      </c>
      <c r="G244" s="4">
        <f t="shared" si="117"/>
        <v>0.24</v>
      </c>
      <c r="H244" s="4"/>
      <c r="I244" s="4"/>
      <c r="J244" s="4"/>
      <c r="M244" s="4"/>
      <c r="N244" s="4" t="s">
        <v>15</v>
      </c>
      <c r="O244" s="5">
        <v>0.2</v>
      </c>
    </row>
    <row r="245" ht="14.25" customHeight="1">
      <c r="B245" s="11" t="s">
        <v>17</v>
      </c>
      <c r="C245" s="49">
        <v>0.13</v>
      </c>
      <c r="D245" s="49"/>
      <c r="E245" s="49"/>
      <c r="F245" s="49"/>
      <c r="G245" s="4">
        <f t="shared" si="117"/>
        <v>0.13</v>
      </c>
      <c r="H245" s="4"/>
      <c r="I245" s="4"/>
      <c r="J245" s="4"/>
      <c r="M245" s="4"/>
      <c r="N245" s="4" t="s">
        <v>39</v>
      </c>
      <c r="O245" s="5">
        <v>5.0</v>
      </c>
    </row>
    <row r="246" ht="14.25" customHeight="1">
      <c r="B246" s="17" t="s">
        <v>7</v>
      </c>
      <c r="C246" s="50"/>
      <c r="D246" s="50"/>
      <c r="E246" s="50"/>
      <c r="F246" s="50"/>
      <c r="G246" s="28">
        <f t="shared" ref="G246:H246" si="118">($O$243-$O$243*($O$244+G242))</f>
        <v>8.704</v>
      </c>
      <c r="H246" s="28">
        <f t="shared" si="118"/>
        <v>10.24</v>
      </c>
      <c r="I246" s="22"/>
      <c r="J246" s="4"/>
      <c r="M246" s="4"/>
      <c r="O246" s="16"/>
    </row>
    <row r="247" ht="14.25" customHeight="1">
      <c r="B247" s="40" t="s">
        <v>46</v>
      </c>
      <c r="C247" s="50"/>
      <c r="D247" s="50"/>
      <c r="E247" s="50"/>
      <c r="F247" s="50"/>
      <c r="G247" s="22">
        <f t="shared" ref="G247:H247" si="119">G248/($O$243-$O$243*($O$244+G242))</f>
        <v>328.7109375</v>
      </c>
      <c r="H247" s="22">
        <f t="shared" si="119"/>
        <v>287.8710938</v>
      </c>
      <c r="I247" s="22"/>
      <c r="J247" s="4"/>
      <c r="M247" s="4"/>
      <c r="N247" s="4"/>
      <c r="O247" s="5"/>
    </row>
    <row r="248" ht="14.25" customHeight="1">
      <c r="B248" s="40" t="s">
        <v>47</v>
      </c>
      <c r="C248" s="50"/>
      <c r="D248" s="50"/>
      <c r="E248" s="50"/>
      <c r="F248" s="50"/>
      <c r="G248" s="22">
        <f t="shared" ref="G248:H248" si="120">$O$245*($O$242+$O$241*G243)</f>
        <v>2861.1</v>
      </c>
      <c r="H248" s="22">
        <f t="shared" si="120"/>
        <v>2947.8</v>
      </c>
      <c r="I248" s="22"/>
      <c r="J248" s="4"/>
      <c r="M248" s="4"/>
      <c r="N248" s="4"/>
      <c r="O248" s="5"/>
    </row>
    <row r="249" ht="14.25" customHeight="1">
      <c r="A249" s="4"/>
      <c r="B249" s="4"/>
      <c r="C249" s="50"/>
      <c r="D249" s="50"/>
      <c r="E249" s="50"/>
      <c r="F249" s="50"/>
      <c r="G249" s="23" t="s">
        <v>82</v>
      </c>
      <c r="H249" s="24"/>
      <c r="I249" s="35"/>
      <c r="J249" s="4"/>
      <c r="M249" s="4"/>
      <c r="N249" s="4"/>
      <c r="O249" s="5"/>
    </row>
    <row r="250" ht="14.25" customHeight="1">
      <c r="A250" s="4"/>
      <c r="B250" s="4"/>
      <c r="C250" s="50"/>
      <c r="D250" s="50"/>
      <c r="E250" s="50"/>
      <c r="F250" s="50"/>
      <c r="G250" s="25"/>
      <c r="H250" s="26"/>
      <c r="I250" s="36"/>
      <c r="J250" s="4"/>
      <c r="M250" s="4"/>
      <c r="N250" s="4"/>
      <c r="O250" s="5"/>
    </row>
    <row r="251" ht="14.25" customHeight="1">
      <c r="A251" s="1" t="s">
        <v>84</v>
      </c>
      <c r="C251" s="2" t="s">
        <v>37</v>
      </c>
      <c r="H251" s="2" t="s">
        <v>4</v>
      </c>
      <c r="I251" s="38"/>
      <c r="J251" s="4"/>
      <c r="M251" s="4"/>
      <c r="N251" s="4" t="s">
        <v>5</v>
      </c>
      <c r="O251" s="5"/>
    </row>
    <row r="252" ht="14.25" customHeight="1">
      <c r="A252" s="7"/>
      <c r="B252" s="7"/>
      <c r="C252" s="8"/>
      <c r="D252" s="8"/>
      <c r="E252" s="8"/>
      <c r="F252" s="8"/>
      <c r="G252" s="8"/>
      <c r="H252" s="8"/>
      <c r="I252" s="38"/>
      <c r="J252" s="4"/>
      <c r="M252" s="4"/>
      <c r="N252" s="4" t="s">
        <v>6</v>
      </c>
      <c r="O252" s="9">
        <v>164.0</v>
      </c>
    </row>
    <row r="253" ht="14.25" customHeight="1">
      <c r="A253" s="10"/>
      <c r="B253" s="11" t="s">
        <v>7</v>
      </c>
      <c r="C253" s="49"/>
      <c r="D253" s="49">
        <v>0.08</v>
      </c>
      <c r="E253" s="49"/>
      <c r="F253" s="50"/>
      <c r="G253" s="4">
        <f t="shared" ref="G253:G256" si="121">SUM(C253:F253)</f>
        <v>0.08</v>
      </c>
      <c r="H253" s="4"/>
      <c r="I253" s="4"/>
      <c r="J253" s="4"/>
      <c r="M253" s="4"/>
      <c r="N253" s="4" t="s">
        <v>8</v>
      </c>
      <c r="O253" s="5">
        <f>$O$252*1.74</f>
        <v>285.36</v>
      </c>
    </row>
    <row r="254" ht="14.25" customHeight="1">
      <c r="B254" s="11" t="s">
        <v>10</v>
      </c>
      <c r="C254" s="49">
        <v>0.08</v>
      </c>
      <c r="D254" s="49">
        <v>0.08</v>
      </c>
      <c r="E254" s="49">
        <v>0.1</v>
      </c>
      <c r="F254" s="50">
        <v>0.08</v>
      </c>
      <c r="G254" s="4">
        <f t="shared" si="121"/>
        <v>0.34</v>
      </c>
      <c r="H254" s="4">
        <v>0.32</v>
      </c>
      <c r="I254" s="4"/>
      <c r="J254" s="4"/>
      <c r="M254" s="4"/>
      <c r="N254" s="4" t="s">
        <v>13</v>
      </c>
      <c r="O254" s="5">
        <v>12.8</v>
      </c>
    </row>
    <row r="255" ht="14.25" customHeight="1">
      <c r="B255" s="11" t="s">
        <v>16</v>
      </c>
      <c r="C255" s="49"/>
      <c r="D255" s="49"/>
      <c r="E255" s="49">
        <v>0.12</v>
      </c>
      <c r="F255" s="50"/>
      <c r="G255" s="4">
        <f t="shared" si="121"/>
        <v>0.12</v>
      </c>
      <c r="H255" s="4"/>
      <c r="I255" s="4"/>
      <c r="J255" s="4"/>
      <c r="M255" s="4"/>
      <c r="N255" s="4" t="s">
        <v>15</v>
      </c>
      <c r="O255" s="5">
        <v>0.2</v>
      </c>
    </row>
    <row r="256" ht="14.25" customHeight="1">
      <c r="B256" s="11" t="s">
        <v>17</v>
      </c>
      <c r="C256" s="49">
        <v>0.13</v>
      </c>
      <c r="D256" s="49"/>
      <c r="E256" s="49"/>
      <c r="F256" s="50"/>
      <c r="G256" s="4">
        <f t="shared" si="121"/>
        <v>0.13</v>
      </c>
      <c r="H256" s="4"/>
      <c r="I256" s="4"/>
      <c r="J256" s="4"/>
      <c r="M256" s="4"/>
      <c r="N256" s="4" t="s">
        <v>39</v>
      </c>
      <c r="O256" s="5">
        <v>9.0</v>
      </c>
    </row>
    <row r="257" ht="14.25" customHeight="1">
      <c r="B257" s="17" t="s">
        <v>7</v>
      </c>
      <c r="C257" s="50"/>
      <c r="D257" s="50"/>
      <c r="E257" s="50"/>
      <c r="F257" s="50"/>
      <c r="G257" s="28">
        <f t="shared" ref="G257:H257" si="122">($O$243-$O$243*($O$244+G253))</f>
        <v>9.216</v>
      </c>
      <c r="H257" s="28">
        <f t="shared" si="122"/>
        <v>10.24</v>
      </c>
      <c r="I257" s="22"/>
      <c r="J257" s="4"/>
      <c r="M257" s="4"/>
      <c r="O257" s="16"/>
    </row>
    <row r="258" ht="14.25" customHeight="1">
      <c r="B258" s="17" t="s">
        <v>46</v>
      </c>
      <c r="C258" s="50"/>
      <c r="D258" s="50"/>
      <c r="E258" s="50"/>
      <c r="F258" s="50"/>
      <c r="G258" s="22">
        <f t="shared" ref="G258:H258" si="123">G259/($O$243-$O$243*($O$244+G253))</f>
        <v>333.125</v>
      </c>
      <c r="H258" s="22">
        <f t="shared" si="123"/>
        <v>296.9296875</v>
      </c>
      <c r="I258" s="22"/>
      <c r="J258" s="4"/>
      <c r="M258" s="4"/>
      <c r="N258" s="4"/>
      <c r="O258" s="5"/>
    </row>
    <row r="259" ht="14.25" customHeight="1">
      <c r="B259" s="40" t="s">
        <v>47</v>
      </c>
      <c r="C259" s="50"/>
      <c r="D259" s="50"/>
      <c r="E259" s="50"/>
      <c r="F259" s="50"/>
      <c r="G259" s="22">
        <f t="shared" ref="G259:H259" si="124">$O$256*($O$253+$O$252*G254)</f>
        <v>3070.08</v>
      </c>
      <c r="H259" s="22">
        <f t="shared" si="124"/>
        <v>3040.56</v>
      </c>
      <c r="I259" s="22"/>
      <c r="J259" s="4"/>
      <c r="M259" s="4"/>
      <c r="N259" s="4"/>
      <c r="O259" s="5"/>
    </row>
    <row r="260" ht="14.25" customHeight="1">
      <c r="A260" s="4"/>
      <c r="B260" s="4"/>
      <c r="C260" s="50"/>
      <c r="D260" s="50"/>
      <c r="E260" s="50"/>
      <c r="F260" s="50"/>
      <c r="G260" s="23" t="s">
        <v>85</v>
      </c>
      <c r="H260" s="24"/>
      <c r="I260" s="35"/>
      <c r="J260" s="4"/>
      <c r="M260" s="4"/>
      <c r="N260" s="4"/>
      <c r="O260" s="5"/>
    </row>
    <row r="261" ht="14.25" customHeight="1">
      <c r="A261" s="4"/>
      <c r="B261" s="4"/>
      <c r="C261" s="50"/>
      <c r="D261" s="50"/>
      <c r="E261" s="50"/>
      <c r="F261" s="50"/>
      <c r="G261" s="25"/>
      <c r="H261" s="26"/>
      <c r="I261" s="36"/>
      <c r="J261" s="4"/>
      <c r="M261" s="4"/>
      <c r="N261" s="4"/>
      <c r="O261" s="5"/>
    </row>
    <row r="262" ht="14.25" customHeight="1">
      <c r="A262" s="1" t="s">
        <v>86</v>
      </c>
      <c r="C262" s="43" t="s">
        <v>87</v>
      </c>
      <c r="H262" s="2" t="s">
        <v>4</v>
      </c>
      <c r="I262" s="38"/>
      <c r="J262" s="4"/>
      <c r="M262" s="4"/>
      <c r="N262" s="4" t="s">
        <v>5</v>
      </c>
      <c r="O262" s="5"/>
    </row>
    <row r="263" ht="14.25" customHeight="1">
      <c r="A263" s="7"/>
      <c r="B263" s="7"/>
      <c r="C263" s="8"/>
      <c r="D263" s="8"/>
      <c r="E263" s="8"/>
      <c r="F263" s="8"/>
      <c r="G263" s="8"/>
      <c r="H263" s="8"/>
      <c r="I263" s="38"/>
      <c r="J263" s="4"/>
      <c r="M263" s="4"/>
      <c r="N263" s="4" t="s">
        <v>6</v>
      </c>
      <c r="O263" s="5">
        <v>1378.0</v>
      </c>
    </row>
    <row r="264" ht="14.25" customHeight="1">
      <c r="A264" s="10"/>
      <c r="B264" s="11" t="s">
        <v>7</v>
      </c>
      <c r="C264" s="49">
        <v>0.08</v>
      </c>
      <c r="D264" s="49"/>
      <c r="E264" s="49">
        <v>0.06</v>
      </c>
      <c r="F264" s="50"/>
      <c r="G264" s="4">
        <f t="shared" ref="G264:G266" si="125">SUM(C264:F264)</f>
        <v>0.14</v>
      </c>
      <c r="H264" s="4"/>
      <c r="I264" s="4"/>
      <c r="J264" s="4"/>
      <c r="M264" s="4"/>
      <c r="N264" s="4" t="s">
        <v>8</v>
      </c>
      <c r="O264" s="5">
        <f>2.02*$O$263</f>
        <v>2783.56</v>
      </c>
    </row>
    <row r="265" ht="14.25" customHeight="1">
      <c r="B265" s="11" t="s">
        <v>10</v>
      </c>
      <c r="C265" s="49">
        <v>0.1</v>
      </c>
      <c r="D265" s="49">
        <v>0.1</v>
      </c>
      <c r="E265" s="49"/>
      <c r="F265" s="50">
        <v>0.1</v>
      </c>
      <c r="G265" s="4">
        <f t="shared" si="125"/>
        <v>0.3</v>
      </c>
      <c r="H265" s="4">
        <v>0.4</v>
      </c>
      <c r="I265" s="4"/>
      <c r="J265" s="4"/>
      <c r="M265" s="4"/>
      <c r="N265" s="4" t="s">
        <v>13</v>
      </c>
      <c r="O265" s="5">
        <v>15.0</v>
      </c>
    </row>
    <row r="266" ht="14.25" customHeight="1">
      <c r="B266" s="11" t="s">
        <v>16</v>
      </c>
      <c r="C266" s="49"/>
      <c r="D266" s="49">
        <v>0.12</v>
      </c>
      <c r="E266" s="49">
        <v>0.12</v>
      </c>
      <c r="F266" s="50"/>
      <c r="G266" s="4">
        <f t="shared" si="125"/>
        <v>0.24</v>
      </c>
      <c r="H266" s="4"/>
      <c r="I266" s="4"/>
      <c r="J266" s="4"/>
      <c r="M266" s="4"/>
      <c r="N266" s="4" t="s">
        <v>15</v>
      </c>
      <c r="O266" s="5">
        <v>0.25</v>
      </c>
    </row>
    <row r="267" ht="14.25" customHeight="1">
      <c r="B267" s="17" t="s">
        <v>7</v>
      </c>
      <c r="C267" s="50"/>
      <c r="D267" s="50"/>
      <c r="E267" s="50"/>
      <c r="F267" s="50"/>
      <c r="G267" s="28">
        <f t="shared" ref="G267:H267" si="126">($O$265-$O$265*(G264+$O$266))</f>
        <v>9.15</v>
      </c>
      <c r="H267" s="28">
        <f t="shared" si="126"/>
        <v>11.25</v>
      </c>
      <c r="I267" s="22"/>
      <c r="J267" s="4"/>
      <c r="M267" s="4"/>
      <c r="O267" s="16"/>
    </row>
    <row r="268" ht="14.25" customHeight="1">
      <c r="B268" s="40" t="s">
        <v>46</v>
      </c>
      <c r="C268" s="50"/>
      <c r="D268" s="50"/>
      <c r="E268" s="50"/>
      <c r="F268" s="50"/>
      <c r="G268" s="22">
        <f t="shared" ref="G268:H268" si="127">(G269)/($O$265-$O$265*(G264+$O$266))</f>
        <v>349.3945355</v>
      </c>
      <c r="H268" s="22">
        <f t="shared" si="127"/>
        <v>296.4231111</v>
      </c>
      <c r="I268" s="22"/>
      <c r="J268" s="4"/>
      <c r="M268" s="4"/>
      <c r="N268" s="4"/>
      <c r="O268" s="5"/>
    </row>
    <row r="269" ht="14.25" customHeight="1">
      <c r="B269" s="40" t="s">
        <v>10</v>
      </c>
      <c r="C269" s="50"/>
      <c r="D269" s="50"/>
      <c r="E269" s="50"/>
      <c r="F269" s="50"/>
      <c r="G269" s="22">
        <f t="shared" ref="G269:H269" si="128">$O$264+$O$263*G265</f>
        <v>3196.96</v>
      </c>
      <c r="H269" s="22">
        <f t="shared" si="128"/>
        <v>3334.76</v>
      </c>
      <c r="I269" s="22"/>
      <c r="J269" s="4"/>
      <c r="M269" s="4"/>
      <c r="N269" s="4"/>
      <c r="O269" s="5"/>
    </row>
    <row r="270" ht="14.25" customHeight="1">
      <c r="B270" s="4"/>
      <c r="C270" s="50"/>
      <c r="D270" s="50"/>
      <c r="E270" s="50"/>
      <c r="F270" s="50"/>
      <c r="G270" s="23" t="s">
        <v>82</v>
      </c>
      <c r="H270" s="24"/>
      <c r="I270" s="35"/>
      <c r="J270" s="4"/>
      <c r="K270" s="4"/>
      <c r="L270" s="4"/>
      <c r="M270" s="4"/>
      <c r="N270" s="4"/>
      <c r="O270" s="5"/>
    </row>
    <row r="271" ht="14.25" customHeight="1">
      <c r="A271" s="4"/>
      <c r="B271" s="4"/>
      <c r="C271" s="31"/>
      <c r="D271" s="50"/>
      <c r="E271" s="50"/>
      <c r="F271" s="50"/>
      <c r="G271" s="25"/>
      <c r="H271" s="26"/>
      <c r="I271" s="36"/>
      <c r="J271" s="4"/>
      <c r="K271" s="4"/>
      <c r="L271" s="4"/>
      <c r="M271" s="4"/>
      <c r="N271" s="4"/>
      <c r="O271" s="5"/>
    </row>
    <row r="272" ht="14.25" customHeight="1">
      <c r="A272" s="1" t="s">
        <v>88</v>
      </c>
      <c r="C272" s="2" t="s">
        <v>1</v>
      </c>
      <c r="H272" s="2" t="s">
        <v>89</v>
      </c>
      <c r="I272" s="2" t="s">
        <v>4</v>
      </c>
      <c r="J272" s="38"/>
      <c r="K272" s="4"/>
      <c r="L272" s="4"/>
      <c r="M272" s="4"/>
      <c r="N272" s="4" t="s">
        <v>5</v>
      </c>
      <c r="O272" s="5"/>
    </row>
    <row r="273" ht="14.25" customHeight="1">
      <c r="A273" s="7"/>
      <c r="B273" s="7"/>
      <c r="C273" s="8"/>
      <c r="D273" s="8"/>
      <c r="E273" s="8"/>
      <c r="F273" s="8"/>
      <c r="G273" s="8"/>
      <c r="H273" s="8"/>
      <c r="I273" s="8"/>
      <c r="J273" s="38"/>
      <c r="K273" s="4"/>
      <c r="N273" s="4" t="s">
        <v>6</v>
      </c>
      <c r="O273" s="5">
        <v>45.0</v>
      </c>
    </row>
    <row r="274" ht="14.25" customHeight="1">
      <c r="A274" s="10"/>
      <c r="B274" s="11" t="s">
        <v>7</v>
      </c>
      <c r="C274" s="51">
        <v>0.08</v>
      </c>
      <c r="D274" s="49"/>
      <c r="E274" s="49">
        <v>0.08</v>
      </c>
      <c r="F274" s="49">
        <v>0.06</v>
      </c>
      <c r="G274" s="5">
        <f t="shared" ref="G274:G277" si="129">SUM(C274:F274)</f>
        <v>0.22</v>
      </c>
      <c r="H274" s="5"/>
      <c r="I274" s="5"/>
      <c r="J274" s="5"/>
      <c r="K274" s="4"/>
      <c r="N274" s="4" t="s">
        <v>8</v>
      </c>
      <c r="O274" s="5">
        <f>1.57*$O$273</f>
        <v>70.65</v>
      </c>
    </row>
    <row r="275" ht="14.25" customHeight="1">
      <c r="B275" s="11" t="s">
        <v>10</v>
      </c>
      <c r="C275" s="51"/>
      <c r="D275" s="49"/>
      <c r="E275" s="49">
        <v>0.08</v>
      </c>
      <c r="F275" s="49"/>
      <c r="G275" s="5">
        <f t="shared" si="129"/>
        <v>0.08</v>
      </c>
      <c r="H275" s="5"/>
      <c r="I275" s="5">
        <v>0.32</v>
      </c>
      <c r="J275" s="5"/>
      <c r="K275" s="4"/>
      <c r="N275" s="4" t="s">
        <v>13</v>
      </c>
      <c r="O275" s="5">
        <v>11.1</v>
      </c>
    </row>
    <row r="276" ht="14.25" customHeight="1">
      <c r="B276" s="11" t="s">
        <v>90</v>
      </c>
      <c r="C276" s="51">
        <v>1.5</v>
      </c>
      <c r="D276" s="49">
        <v>1.5</v>
      </c>
      <c r="E276" s="49"/>
      <c r="F276" s="49"/>
      <c r="G276" s="5">
        <f t="shared" si="129"/>
        <v>3</v>
      </c>
      <c r="H276" s="52">
        <v>6.0</v>
      </c>
      <c r="I276" s="5"/>
      <c r="J276" s="5"/>
      <c r="K276" s="4"/>
      <c r="N276" s="4" t="s">
        <v>90</v>
      </c>
      <c r="O276" s="5">
        <v>16.2</v>
      </c>
    </row>
    <row r="277" ht="14.25" customHeight="1">
      <c r="B277" s="11" t="s">
        <v>17</v>
      </c>
      <c r="C277" s="51"/>
      <c r="D277" s="49">
        <v>0.13</v>
      </c>
      <c r="E277" s="49"/>
      <c r="F277" s="49">
        <v>0.13</v>
      </c>
      <c r="G277" s="5">
        <f t="shared" si="129"/>
        <v>0.26</v>
      </c>
      <c r="H277" s="5"/>
      <c r="I277" s="5"/>
      <c r="J277" s="5"/>
      <c r="K277" s="4"/>
      <c r="N277" s="4"/>
      <c r="O277" s="5"/>
    </row>
    <row r="278" ht="14.25" customHeight="1">
      <c r="B278" s="17" t="s">
        <v>7</v>
      </c>
      <c r="C278" s="53"/>
      <c r="D278" s="53"/>
      <c r="E278" s="53"/>
      <c r="F278" s="53"/>
      <c r="G278" s="28">
        <f t="shared" ref="G278:I278" si="130">($O$275-$O$275*G274)</f>
        <v>8.658</v>
      </c>
      <c r="H278" s="28">
        <f t="shared" si="130"/>
        <v>11.1</v>
      </c>
      <c r="I278" s="28">
        <f t="shared" si="130"/>
        <v>11.1</v>
      </c>
      <c r="J278" s="20"/>
      <c r="K278" s="4"/>
      <c r="N278" s="4"/>
      <c r="O278" s="5"/>
    </row>
    <row r="279" ht="14.25" customHeight="1">
      <c r="B279" s="40" t="s">
        <v>46</v>
      </c>
      <c r="C279" s="53"/>
      <c r="D279" s="53"/>
      <c r="E279" s="53"/>
      <c r="F279" s="53"/>
      <c r="G279" s="22">
        <f t="shared" ref="G279:I279" si="131">(G280)*($O$276+G276)/($O$275-$O$275*G274)</f>
        <v>164.6569647</v>
      </c>
      <c r="H279" s="22">
        <f t="shared" si="131"/>
        <v>141.3</v>
      </c>
      <c r="I279" s="22">
        <f t="shared" si="131"/>
        <v>124.127027</v>
      </c>
      <c r="J279" s="20"/>
      <c r="K279" s="4"/>
      <c r="N279" s="4"/>
      <c r="O279" s="5"/>
    </row>
    <row r="280" ht="14.25" customHeight="1">
      <c r="B280" s="40" t="s">
        <v>10</v>
      </c>
      <c r="C280" s="50"/>
      <c r="D280" s="50"/>
      <c r="E280" s="50"/>
      <c r="F280" s="50"/>
      <c r="G280" s="22">
        <f t="shared" ref="G280:I280" si="132">($O$274+$O$273*G275)</f>
        <v>74.25</v>
      </c>
      <c r="H280" s="22">
        <f t="shared" si="132"/>
        <v>70.65</v>
      </c>
      <c r="I280" s="22">
        <f t="shared" si="132"/>
        <v>85.05</v>
      </c>
      <c r="J280" s="20"/>
      <c r="K280" s="4"/>
      <c r="N280" s="4"/>
      <c r="O280" s="5"/>
    </row>
    <row r="281" ht="14.25" customHeight="1">
      <c r="A281" s="4"/>
      <c r="B281" s="40" t="s">
        <v>47</v>
      </c>
      <c r="C281" s="50"/>
      <c r="D281" s="50"/>
      <c r="E281" s="50"/>
      <c r="F281" s="50"/>
      <c r="G281" s="22">
        <f t="shared" ref="G281:I281" si="133">(G280)*($O$276+G276)</f>
        <v>1425.6</v>
      </c>
      <c r="H281" s="22">
        <f t="shared" si="133"/>
        <v>1568.43</v>
      </c>
      <c r="I281" s="22">
        <f t="shared" si="133"/>
        <v>1377.81</v>
      </c>
      <c r="J281" s="20"/>
      <c r="K281" s="4"/>
      <c r="N281" s="4"/>
      <c r="O281" s="5"/>
    </row>
    <row r="282" ht="14.25" customHeight="1">
      <c r="A282" s="4"/>
      <c r="B282" s="4"/>
      <c r="C282" s="50"/>
      <c r="D282" s="50"/>
      <c r="E282" s="50"/>
      <c r="F282" s="50"/>
      <c r="G282" s="23" t="s">
        <v>91</v>
      </c>
      <c r="H282" s="24"/>
      <c r="I282" s="24"/>
      <c r="J282" s="20"/>
      <c r="K282" s="4"/>
      <c r="N282" s="4"/>
      <c r="O282" s="5"/>
    </row>
    <row r="283" ht="14.25" customHeight="1">
      <c r="A283" s="4"/>
      <c r="B283" s="4"/>
      <c r="C283" s="50"/>
      <c r="D283" s="50"/>
      <c r="E283" s="50"/>
      <c r="F283" s="50"/>
      <c r="G283" s="25"/>
      <c r="H283" s="26"/>
      <c r="I283" s="26"/>
      <c r="J283" s="20"/>
      <c r="K283" s="4"/>
      <c r="N283" s="4"/>
      <c r="O283" s="5"/>
    </row>
    <row r="284" ht="14.25" customHeight="1">
      <c r="A284" s="47" t="s">
        <v>92</v>
      </c>
      <c r="C284" s="2" t="s">
        <v>1</v>
      </c>
      <c r="H284" s="2" t="s">
        <v>89</v>
      </c>
      <c r="I284" s="2" t="s">
        <v>4</v>
      </c>
      <c r="J284" s="38"/>
      <c r="K284" s="4"/>
      <c r="N284" s="4" t="s">
        <v>5</v>
      </c>
      <c r="O284" s="5"/>
    </row>
    <row r="285" ht="14.25" customHeight="1">
      <c r="A285" s="7"/>
      <c r="B285" s="7"/>
      <c r="C285" s="8"/>
      <c r="D285" s="8"/>
      <c r="E285" s="8"/>
      <c r="F285" s="8"/>
      <c r="G285" s="8"/>
      <c r="H285" s="8"/>
      <c r="I285" s="8"/>
      <c r="J285" s="38"/>
      <c r="K285" s="4"/>
      <c r="N285" s="4" t="s">
        <v>6</v>
      </c>
      <c r="O285" s="5">
        <v>88.0</v>
      </c>
    </row>
    <row r="286" ht="14.25" customHeight="1">
      <c r="A286" s="46"/>
      <c r="B286" s="11" t="s">
        <v>7</v>
      </c>
      <c r="C286" s="49"/>
      <c r="D286" s="49">
        <v>0.08</v>
      </c>
      <c r="E286" s="49"/>
      <c r="F286" s="49">
        <v>0.08</v>
      </c>
      <c r="G286" s="4">
        <f t="shared" ref="G286:G290" si="134">SUM(C286:F286)</f>
        <v>0.16</v>
      </c>
      <c r="H286" s="4"/>
      <c r="I286" s="4"/>
      <c r="J286" s="4"/>
      <c r="K286" s="4"/>
      <c r="N286" s="4" t="s">
        <v>8</v>
      </c>
      <c r="O286" s="5">
        <f>2.5*$O$285</f>
        <v>220</v>
      </c>
    </row>
    <row r="287" ht="14.25" customHeight="1">
      <c r="B287" s="11" t="s">
        <v>10</v>
      </c>
      <c r="C287" s="49"/>
      <c r="D287" s="49">
        <v>0.08</v>
      </c>
      <c r="E287" s="49">
        <v>0.08</v>
      </c>
      <c r="F287" s="49"/>
      <c r="G287" s="4">
        <f t="shared" si="134"/>
        <v>0.16</v>
      </c>
      <c r="H287" s="4"/>
      <c r="I287" s="4">
        <v>0.32</v>
      </c>
      <c r="J287" s="4"/>
      <c r="K287" s="4"/>
      <c r="N287" s="4" t="s">
        <v>13</v>
      </c>
      <c r="O287" s="5">
        <v>13.3</v>
      </c>
    </row>
    <row r="288" ht="14.25" customHeight="1">
      <c r="B288" s="11" t="s">
        <v>90</v>
      </c>
      <c r="C288" s="49">
        <v>1.5</v>
      </c>
      <c r="D288" s="49"/>
      <c r="E288" s="49"/>
      <c r="F288" s="49">
        <v>1.5</v>
      </c>
      <c r="G288" s="4">
        <f t="shared" si="134"/>
        <v>3</v>
      </c>
      <c r="H288" s="4">
        <v>6.0</v>
      </c>
      <c r="I288" s="4"/>
      <c r="J288" s="4"/>
      <c r="K288" s="4"/>
      <c r="N288" s="4" t="s">
        <v>15</v>
      </c>
      <c r="O288" s="5">
        <v>0.15</v>
      </c>
    </row>
    <row r="289" ht="14.25" customHeight="1">
      <c r="B289" s="11" t="s">
        <v>16</v>
      </c>
      <c r="C289" s="49"/>
      <c r="D289" s="49"/>
      <c r="E289" s="49">
        <v>0.12</v>
      </c>
      <c r="F289" s="49"/>
      <c r="G289" s="4">
        <f t="shared" si="134"/>
        <v>0.12</v>
      </c>
      <c r="H289" s="4"/>
      <c r="I289" s="4"/>
      <c r="J289" s="4"/>
      <c r="K289" s="4"/>
      <c r="N289" s="4" t="s">
        <v>90</v>
      </c>
      <c r="O289" s="5">
        <v>20.0</v>
      </c>
    </row>
    <row r="290" ht="14.25" customHeight="1">
      <c r="B290" s="11" t="s">
        <v>17</v>
      </c>
      <c r="C290" s="49">
        <v>0.13</v>
      </c>
      <c r="D290" s="49"/>
      <c r="E290" s="49"/>
      <c r="F290" s="49"/>
      <c r="G290" s="4">
        <f t="shared" si="134"/>
        <v>0.13</v>
      </c>
      <c r="H290" s="4"/>
      <c r="I290" s="4"/>
      <c r="J290" s="4"/>
      <c r="K290" s="4"/>
      <c r="N290" s="4"/>
      <c r="O290" s="5"/>
    </row>
    <row r="291" ht="14.25" customHeight="1">
      <c r="B291" s="40" t="s">
        <v>7</v>
      </c>
      <c r="C291" s="50"/>
      <c r="D291" s="50"/>
      <c r="E291" s="50"/>
      <c r="F291" s="50"/>
      <c r="G291" s="28">
        <f t="shared" ref="G291:I291" si="135">($O$287-($O$287*(G286+$O$288)))</f>
        <v>9.177</v>
      </c>
      <c r="H291" s="28">
        <f t="shared" si="135"/>
        <v>11.305</v>
      </c>
      <c r="I291" s="28">
        <f t="shared" si="135"/>
        <v>11.305</v>
      </c>
      <c r="J291" s="22"/>
      <c r="K291" s="4"/>
      <c r="N291" s="4"/>
      <c r="O291" s="5"/>
    </row>
    <row r="292" ht="14.25" customHeight="1">
      <c r="B292" s="40" t="s">
        <v>46</v>
      </c>
      <c r="C292" s="50"/>
      <c r="D292" s="50"/>
      <c r="E292" s="50"/>
      <c r="F292" s="50"/>
      <c r="G292" s="22">
        <f t="shared" ref="G292:I292" si="136">(G294)/($O$287-($O$287*(G286+$O$288)))</f>
        <v>586.6666667</v>
      </c>
      <c r="H292" s="22">
        <f t="shared" si="136"/>
        <v>505.9708094</v>
      </c>
      <c r="I292" s="22">
        <f t="shared" si="136"/>
        <v>439.0269792</v>
      </c>
      <c r="J292" s="22"/>
      <c r="K292" s="4"/>
      <c r="N292" s="4"/>
      <c r="O292" s="5"/>
    </row>
    <row r="293" ht="14.25" customHeight="1">
      <c r="A293" s="4"/>
      <c r="B293" s="40" t="s">
        <v>10</v>
      </c>
      <c r="C293" s="50"/>
      <c r="D293" s="50"/>
      <c r="E293" s="50"/>
      <c r="F293" s="50"/>
      <c r="G293" s="22">
        <f t="shared" ref="G293:I293" si="137">$O$286+$O$285*G287</f>
        <v>234.08</v>
      </c>
      <c r="H293" s="22">
        <f t="shared" si="137"/>
        <v>220</v>
      </c>
      <c r="I293" s="22">
        <f t="shared" si="137"/>
        <v>248.16</v>
      </c>
      <c r="J293" s="22"/>
      <c r="K293" s="4"/>
      <c r="N293" s="4"/>
      <c r="O293" s="5"/>
    </row>
    <row r="294" ht="14.25" customHeight="1">
      <c r="A294" s="4"/>
      <c r="B294" s="40" t="s">
        <v>47</v>
      </c>
      <c r="C294" s="50"/>
      <c r="D294" s="50"/>
      <c r="E294" s="50"/>
      <c r="F294" s="50"/>
      <c r="G294" s="22">
        <f t="shared" ref="G294:I294" si="138">G293*($O$289+G288)</f>
        <v>5383.84</v>
      </c>
      <c r="H294" s="22">
        <f t="shared" si="138"/>
        <v>5720</v>
      </c>
      <c r="I294" s="22">
        <f t="shared" si="138"/>
        <v>4963.2</v>
      </c>
      <c r="J294" s="20"/>
      <c r="K294" s="4"/>
      <c r="O294" s="16"/>
    </row>
    <row r="295" ht="14.25" customHeight="1">
      <c r="C295" s="19"/>
      <c r="D295" s="19"/>
      <c r="E295" s="19"/>
      <c r="F295" s="19"/>
      <c r="G295" s="23" t="s">
        <v>91</v>
      </c>
      <c r="H295" s="24"/>
      <c r="I295" s="24"/>
      <c r="J295" s="20"/>
      <c r="O295" s="16"/>
    </row>
    <row r="296" ht="14.25" customHeight="1">
      <c r="C296" s="19"/>
      <c r="D296" s="19"/>
      <c r="E296" s="19"/>
      <c r="F296" s="19"/>
      <c r="G296" s="25"/>
      <c r="H296" s="26"/>
      <c r="I296" s="26"/>
      <c r="J296" s="20"/>
      <c r="N296" s="4"/>
      <c r="O296" s="5"/>
    </row>
    <row r="297" ht="14.25" customHeight="1">
      <c r="A297" s="1" t="s">
        <v>93</v>
      </c>
      <c r="C297" s="2" t="s">
        <v>1</v>
      </c>
      <c r="H297" s="2" t="s">
        <v>89</v>
      </c>
      <c r="I297" s="2" t="s">
        <v>4</v>
      </c>
      <c r="J297" s="38"/>
      <c r="K297" s="4"/>
      <c r="N297" s="4" t="s">
        <v>5</v>
      </c>
      <c r="O297" s="5"/>
    </row>
    <row r="298" ht="14.25" customHeight="1">
      <c r="A298" s="7"/>
      <c r="B298" s="7"/>
      <c r="C298" s="8"/>
      <c r="D298" s="8"/>
      <c r="E298" s="8"/>
      <c r="F298" s="8"/>
      <c r="G298" s="8"/>
      <c r="H298" s="8"/>
      <c r="I298" s="8"/>
      <c r="J298" s="38"/>
      <c r="K298" s="4"/>
      <c r="N298" s="4" t="s">
        <v>6</v>
      </c>
      <c r="O298" s="5">
        <v>50.0</v>
      </c>
    </row>
    <row r="299" ht="14.25" customHeight="1">
      <c r="A299" s="10"/>
      <c r="B299" s="11" t="s">
        <v>7</v>
      </c>
      <c r="C299" s="49">
        <v>0.08</v>
      </c>
      <c r="D299" s="49"/>
      <c r="E299" s="49">
        <v>0.06</v>
      </c>
      <c r="F299" s="49">
        <v>0.08</v>
      </c>
      <c r="G299" s="4">
        <f t="shared" ref="G299:G303" si="139">SUM(C299:F299)</f>
        <v>0.22</v>
      </c>
      <c r="H299" s="5"/>
      <c r="I299" s="5"/>
      <c r="J299" s="5"/>
      <c r="K299" s="4"/>
      <c r="N299" s="4" t="s">
        <v>8</v>
      </c>
      <c r="O299" s="5">
        <f>1.5*$O$298</f>
        <v>75</v>
      </c>
    </row>
    <row r="300" ht="14.25" customHeight="1">
      <c r="B300" s="11" t="s">
        <v>10</v>
      </c>
      <c r="C300" s="49">
        <v>0.08</v>
      </c>
      <c r="D300" s="49">
        <v>0.08</v>
      </c>
      <c r="E300" s="49"/>
      <c r="F300" s="49"/>
      <c r="G300" s="4">
        <f t="shared" si="139"/>
        <v>0.16</v>
      </c>
      <c r="H300" s="5"/>
      <c r="I300" s="5">
        <v>0.32</v>
      </c>
      <c r="J300" s="5"/>
      <c r="K300" s="4"/>
      <c r="N300" s="4" t="s">
        <v>13</v>
      </c>
      <c r="O300" s="5">
        <v>16.5</v>
      </c>
    </row>
    <row r="301" ht="14.25" customHeight="1">
      <c r="B301" s="11" t="s">
        <v>90</v>
      </c>
      <c r="C301" s="49"/>
      <c r="D301" s="49"/>
      <c r="E301" s="49"/>
      <c r="F301" s="49">
        <v>1.5</v>
      </c>
      <c r="G301" s="4">
        <f t="shared" si="139"/>
        <v>1.5</v>
      </c>
      <c r="H301" s="5">
        <v>6.0</v>
      </c>
      <c r="I301" s="5"/>
      <c r="J301" s="5"/>
      <c r="K301" s="4"/>
      <c r="N301" s="4" t="s">
        <v>15</v>
      </c>
      <c r="O301" s="5">
        <v>0.2</v>
      </c>
    </row>
    <row r="302" ht="14.25" customHeight="1">
      <c r="B302" s="11" t="s">
        <v>16</v>
      </c>
      <c r="C302" s="49"/>
      <c r="D302" s="49">
        <v>0.12</v>
      </c>
      <c r="E302" s="49"/>
      <c r="F302" s="49"/>
      <c r="G302" s="4">
        <f t="shared" si="139"/>
        <v>0.12</v>
      </c>
      <c r="H302" s="5"/>
      <c r="I302" s="5"/>
      <c r="J302" s="5"/>
      <c r="K302" s="4"/>
      <c r="N302" s="4" t="s">
        <v>90</v>
      </c>
      <c r="O302" s="5">
        <v>18.0</v>
      </c>
    </row>
    <row r="303" ht="14.25" customHeight="1">
      <c r="B303" s="11" t="s">
        <v>17</v>
      </c>
      <c r="C303" s="49"/>
      <c r="D303" s="49"/>
      <c r="E303" s="49">
        <v>0.13</v>
      </c>
      <c r="F303" s="49"/>
      <c r="G303" s="4">
        <f t="shared" si="139"/>
        <v>0.13</v>
      </c>
      <c r="H303" s="5"/>
      <c r="I303" s="5"/>
      <c r="J303" s="5"/>
      <c r="K303" s="4"/>
      <c r="N303" s="4"/>
      <c r="O303" s="5"/>
    </row>
    <row r="304" ht="14.25" customHeight="1">
      <c r="B304" s="17" t="s">
        <v>7</v>
      </c>
      <c r="C304" s="50"/>
      <c r="D304" s="50"/>
      <c r="E304" s="50"/>
      <c r="F304" s="50"/>
      <c r="G304" s="28">
        <f t="shared" ref="G304:I304" si="140">($O$300-($O$300*(G299+$O$301)))</f>
        <v>9.57</v>
      </c>
      <c r="H304" s="28">
        <f t="shared" si="140"/>
        <v>13.2</v>
      </c>
      <c r="I304" s="28">
        <f t="shared" si="140"/>
        <v>13.2</v>
      </c>
      <c r="J304" s="22"/>
      <c r="K304" s="4"/>
      <c r="N304" s="4"/>
      <c r="O304" s="5"/>
    </row>
    <row r="305" ht="14.25" customHeight="1">
      <c r="B305" s="40" t="s">
        <v>46</v>
      </c>
      <c r="C305" s="50"/>
      <c r="D305" s="50"/>
      <c r="E305" s="50"/>
      <c r="F305" s="50"/>
      <c r="G305" s="22">
        <f t="shared" ref="G305:I305" si="141">G307/($O$300-($O$300*(G299+$O$301)))</f>
        <v>169.1222571</v>
      </c>
      <c r="H305" s="22">
        <f t="shared" si="141"/>
        <v>136.3636364</v>
      </c>
      <c r="I305" s="22">
        <f t="shared" si="141"/>
        <v>124.0909091</v>
      </c>
      <c r="J305" s="22"/>
      <c r="K305" s="4"/>
      <c r="L305" s="4"/>
      <c r="M305" s="4"/>
      <c r="N305" s="4"/>
      <c r="O305" s="5"/>
    </row>
    <row r="306" ht="14.25" customHeight="1">
      <c r="A306" s="4"/>
      <c r="B306" s="40" t="s">
        <v>94</v>
      </c>
      <c r="C306" s="50"/>
      <c r="D306" s="50"/>
      <c r="E306" s="50"/>
      <c r="F306" s="50"/>
      <c r="G306" s="22">
        <f t="shared" ref="G306:I306" si="142">$O$299+$O$298*G300</f>
        <v>83</v>
      </c>
      <c r="H306" s="22">
        <f t="shared" si="142"/>
        <v>75</v>
      </c>
      <c r="I306" s="22">
        <f t="shared" si="142"/>
        <v>91</v>
      </c>
      <c r="J306" s="22"/>
      <c r="K306" s="4"/>
      <c r="L306" s="4"/>
      <c r="M306" s="4"/>
      <c r="N306" s="4"/>
      <c r="O306" s="5"/>
    </row>
    <row r="307" ht="14.25" customHeight="1">
      <c r="A307" s="4"/>
      <c r="B307" s="17" t="s">
        <v>47</v>
      </c>
      <c r="C307" s="50"/>
      <c r="D307" s="50"/>
      <c r="E307" s="50"/>
      <c r="F307" s="50"/>
      <c r="G307" s="22">
        <f t="shared" ref="G307:I307" si="143">G306*($O$302+G301)</f>
        <v>1618.5</v>
      </c>
      <c r="H307" s="22">
        <f t="shared" si="143"/>
        <v>1800</v>
      </c>
      <c r="I307" s="22">
        <f t="shared" si="143"/>
        <v>1638</v>
      </c>
      <c r="J307" s="22"/>
      <c r="K307" s="4"/>
      <c r="L307" s="4"/>
      <c r="M307" s="4"/>
      <c r="N307" s="4"/>
      <c r="O307" s="5"/>
    </row>
    <row r="308" ht="14.25" customHeight="1">
      <c r="A308" s="4"/>
      <c r="B308" s="4"/>
      <c r="C308" s="4"/>
      <c r="D308" s="4"/>
      <c r="E308" s="4"/>
      <c r="F308" s="4"/>
      <c r="G308" s="23" t="s">
        <v>91</v>
      </c>
      <c r="H308" s="24"/>
      <c r="I308" s="24"/>
      <c r="J308" s="20"/>
      <c r="K308" s="4"/>
      <c r="L308" s="4"/>
      <c r="M308" s="4"/>
      <c r="N308" s="4"/>
      <c r="O308" s="5"/>
    </row>
    <row r="309" ht="14.25" customHeight="1">
      <c r="A309" s="4"/>
      <c r="B309" s="4"/>
      <c r="C309" s="4"/>
      <c r="D309" s="4"/>
      <c r="E309" s="4"/>
      <c r="F309" s="4"/>
      <c r="G309" s="25"/>
      <c r="H309" s="26"/>
      <c r="I309" s="26"/>
      <c r="J309" s="20"/>
      <c r="K309" s="4"/>
      <c r="L309" s="4"/>
      <c r="M309" s="4"/>
      <c r="N309" s="4"/>
      <c r="O309" s="5"/>
    </row>
    <row r="310" ht="14.25" customHeight="1">
      <c r="C310" s="19"/>
      <c r="D310" s="19"/>
      <c r="E310" s="19"/>
      <c r="F310" s="19"/>
      <c r="O310" s="16"/>
    </row>
    <row r="311" ht="14.25" customHeight="1">
      <c r="C311" s="19"/>
      <c r="D311" s="19"/>
      <c r="E311" s="19"/>
      <c r="F311" s="19"/>
      <c r="O311" s="16"/>
    </row>
    <row r="312" ht="14.25" customHeight="1">
      <c r="C312" s="19"/>
      <c r="D312" s="19"/>
      <c r="E312" s="19"/>
      <c r="F312" s="19"/>
      <c r="O312" s="16"/>
    </row>
    <row r="313" ht="14.25" customHeight="1">
      <c r="C313" s="19"/>
      <c r="D313" s="19"/>
      <c r="E313" s="19"/>
      <c r="F313" s="19"/>
      <c r="O313" s="16"/>
    </row>
    <row r="314" ht="14.25" customHeight="1">
      <c r="C314" s="19"/>
      <c r="D314" s="19"/>
      <c r="E314" s="19"/>
      <c r="F314" s="19"/>
      <c r="O314" s="16"/>
    </row>
    <row r="315" ht="14.25" customHeight="1">
      <c r="C315" s="19"/>
      <c r="D315" s="19"/>
      <c r="E315" s="19"/>
      <c r="F315" s="19"/>
      <c r="O315" s="16"/>
    </row>
    <row r="316" ht="14.25" customHeight="1">
      <c r="C316" s="19"/>
      <c r="D316" s="19"/>
      <c r="E316" s="19"/>
      <c r="F316" s="19"/>
      <c r="O316" s="16"/>
    </row>
    <row r="317" ht="14.25" customHeight="1">
      <c r="C317" s="19"/>
      <c r="D317" s="19"/>
      <c r="E317" s="19"/>
      <c r="F317" s="19"/>
      <c r="O317" s="16"/>
    </row>
    <row r="318" ht="14.25" customHeight="1">
      <c r="C318" s="19"/>
      <c r="D318" s="19"/>
      <c r="E318" s="19"/>
      <c r="F318" s="19"/>
      <c r="O318" s="16"/>
    </row>
    <row r="319" ht="14.25" customHeight="1">
      <c r="C319" s="19"/>
      <c r="D319" s="19"/>
      <c r="E319" s="19"/>
      <c r="F319" s="19"/>
      <c r="O319" s="16"/>
    </row>
    <row r="320" ht="14.25" customHeight="1">
      <c r="C320" s="19"/>
      <c r="D320" s="19"/>
      <c r="E320" s="19"/>
      <c r="F320" s="19"/>
      <c r="O320" s="16"/>
    </row>
    <row r="321" ht="14.25" customHeight="1">
      <c r="C321" s="19"/>
      <c r="D321" s="19"/>
      <c r="E321" s="19"/>
      <c r="F321" s="19"/>
      <c r="O321" s="16"/>
    </row>
    <row r="322" ht="14.25" customHeight="1">
      <c r="C322" s="19"/>
      <c r="D322" s="19"/>
      <c r="E322" s="19"/>
      <c r="F322" s="19"/>
      <c r="O322" s="16"/>
    </row>
    <row r="323" ht="14.25" customHeight="1">
      <c r="C323" s="19"/>
      <c r="D323" s="19"/>
      <c r="E323" s="19"/>
      <c r="F323" s="19"/>
      <c r="O323" s="16"/>
    </row>
    <row r="324" ht="14.25" customHeight="1">
      <c r="C324" s="19"/>
      <c r="D324" s="19"/>
      <c r="E324" s="19"/>
      <c r="F324" s="19"/>
      <c r="O324" s="16"/>
    </row>
    <row r="325" ht="14.25" customHeight="1">
      <c r="C325" s="19"/>
      <c r="D325" s="19"/>
      <c r="E325" s="19"/>
      <c r="F325" s="19"/>
      <c r="O325" s="16"/>
    </row>
    <row r="326" ht="14.25" customHeight="1">
      <c r="C326" s="19"/>
      <c r="D326" s="19"/>
      <c r="E326" s="19"/>
      <c r="F326" s="19"/>
      <c r="O326" s="16"/>
    </row>
    <row r="327" ht="14.25" customHeight="1">
      <c r="C327" s="19"/>
      <c r="D327" s="19"/>
      <c r="E327" s="19"/>
      <c r="F327" s="19"/>
      <c r="O327" s="16"/>
    </row>
    <row r="328" ht="14.25" customHeight="1">
      <c r="C328" s="19"/>
      <c r="D328" s="19"/>
      <c r="E328" s="19"/>
      <c r="F328" s="19"/>
      <c r="O328" s="16"/>
    </row>
    <row r="329" ht="14.25" customHeight="1">
      <c r="C329" s="19"/>
      <c r="D329" s="19"/>
      <c r="E329" s="19"/>
      <c r="F329" s="19"/>
      <c r="O329" s="16"/>
    </row>
    <row r="330" ht="14.25" customHeight="1">
      <c r="C330" s="19"/>
      <c r="D330" s="19"/>
      <c r="E330" s="19"/>
      <c r="F330" s="19"/>
      <c r="O330" s="16"/>
    </row>
    <row r="331" ht="14.25" customHeight="1">
      <c r="C331" s="19"/>
      <c r="D331" s="19"/>
      <c r="E331" s="19"/>
      <c r="F331" s="19"/>
      <c r="O331" s="16"/>
    </row>
    <row r="332" ht="14.25" customHeight="1">
      <c r="C332" s="19"/>
      <c r="D332" s="19"/>
      <c r="E332" s="19"/>
      <c r="F332" s="19"/>
      <c r="O332" s="16"/>
    </row>
    <row r="333" ht="14.25" customHeight="1">
      <c r="C333" s="19"/>
      <c r="D333" s="19"/>
      <c r="E333" s="19"/>
      <c r="F333" s="19"/>
      <c r="O333" s="16"/>
    </row>
    <row r="334" ht="14.25" customHeight="1">
      <c r="C334" s="19"/>
      <c r="D334" s="19"/>
      <c r="E334" s="19"/>
      <c r="F334" s="19"/>
      <c r="O334" s="16"/>
    </row>
    <row r="335" ht="14.25" customHeight="1">
      <c r="C335" s="19"/>
      <c r="D335" s="19"/>
      <c r="E335" s="19"/>
      <c r="F335" s="19"/>
      <c r="O335" s="16"/>
    </row>
    <row r="336" ht="14.25" customHeight="1">
      <c r="C336" s="19"/>
      <c r="D336" s="19"/>
      <c r="E336" s="19"/>
      <c r="F336" s="19"/>
      <c r="O336" s="16"/>
    </row>
    <row r="337" ht="14.25" customHeight="1">
      <c r="C337" s="19"/>
      <c r="D337" s="19"/>
      <c r="E337" s="19"/>
      <c r="F337" s="19"/>
      <c r="O337" s="16"/>
    </row>
    <row r="338" ht="14.25" customHeight="1">
      <c r="C338" s="19"/>
      <c r="D338" s="19"/>
      <c r="E338" s="19"/>
      <c r="F338" s="19"/>
      <c r="O338" s="16"/>
    </row>
    <row r="339" ht="14.25" customHeight="1">
      <c r="C339" s="19"/>
      <c r="D339" s="19"/>
      <c r="E339" s="19"/>
      <c r="F339" s="19"/>
      <c r="O339" s="16"/>
    </row>
    <row r="340" ht="14.25" customHeight="1">
      <c r="C340" s="19"/>
      <c r="D340" s="19"/>
      <c r="E340" s="19"/>
      <c r="F340" s="19"/>
      <c r="O340" s="16"/>
    </row>
    <row r="341" ht="14.25" customHeight="1">
      <c r="C341" s="19"/>
      <c r="D341" s="19"/>
      <c r="E341" s="19"/>
      <c r="F341" s="19"/>
      <c r="O341" s="16"/>
    </row>
    <row r="342" ht="14.25" customHeight="1">
      <c r="C342" s="19"/>
      <c r="D342" s="19"/>
      <c r="E342" s="19"/>
      <c r="F342" s="19"/>
      <c r="O342" s="16"/>
    </row>
    <row r="343" ht="14.25" customHeight="1">
      <c r="C343" s="19"/>
      <c r="D343" s="19"/>
      <c r="E343" s="19"/>
      <c r="F343" s="19"/>
      <c r="O343" s="16"/>
    </row>
    <row r="344" ht="14.25" customHeight="1">
      <c r="C344" s="19"/>
      <c r="D344" s="19"/>
      <c r="E344" s="19"/>
      <c r="F344" s="19"/>
      <c r="O344" s="16"/>
    </row>
    <row r="345" ht="14.25" customHeight="1">
      <c r="C345" s="19"/>
      <c r="D345" s="19"/>
      <c r="E345" s="19"/>
      <c r="F345" s="19"/>
      <c r="O345" s="16"/>
    </row>
    <row r="346" ht="14.25" customHeight="1">
      <c r="C346" s="19"/>
      <c r="D346" s="19"/>
      <c r="E346" s="19"/>
      <c r="F346" s="19"/>
      <c r="O346" s="16"/>
    </row>
    <row r="347" ht="14.25" customHeight="1">
      <c r="C347" s="19"/>
      <c r="D347" s="19"/>
      <c r="E347" s="19"/>
      <c r="F347" s="19"/>
      <c r="O347" s="16"/>
    </row>
    <row r="348" ht="14.25" customHeight="1">
      <c r="C348" s="19"/>
      <c r="D348" s="19"/>
      <c r="E348" s="19"/>
      <c r="F348" s="19"/>
      <c r="O348" s="16"/>
    </row>
    <row r="349" ht="14.25" customHeight="1">
      <c r="C349" s="19"/>
      <c r="D349" s="19"/>
      <c r="E349" s="19"/>
      <c r="F349" s="19"/>
      <c r="O349" s="16"/>
    </row>
    <row r="350" ht="14.25" customHeight="1">
      <c r="C350" s="19"/>
      <c r="D350" s="19"/>
      <c r="E350" s="19"/>
      <c r="F350" s="19"/>
      <c r="O350" s="16"/>
    </row>
    <row r="351" ht="14.25" customHeight="1">
      <c r="C351" s="19"/>
      <c r="D351" s="19"/>
      <c r="E351" s="19"/>
      <c r="F351" s="19"/>
      <c r="O351" s="16"/>
    </row>
    <row r="352" ht="14.25" customHeight="1">
      <c r="C352" s="19"/>
      <c r="D352" s="19"/>
      <c r="E352" s="19"/>
      <c r="F352" s="19"/>
      <c r="O352" s="16"/>
    </row>
    <row r="353" ht="14.25" customHeight="1">
      <c r="C353" s="19"/>
      <c r="D353" s="19"/>
      <c r="E353" s="19"/>
      <c r="F353" s="19"/>
      <c r="O353" s="16"/>
    </row>
    <row r="354" ht="14.25" customHeight="1">
      <c r="C354" s="19"/>
      <c r="D354" s="19"/>
      <c r="E354" s="19"/>
      <c r="F354" s="19"/>
      <c r="O354" s="16"/>
    </row>
    <row r="355" ht="14.25" customHeight="1">
      <c r="C355" s="19"/>
      <c r="D355" s="19"/>
      <c r="E355" s="19"/>
      <c r="F355" s="19"/>
      <c r="O355" s="16"/>
    </row>
    <row r="356" ht="14.25" customHeight="1">
      <c r="C356" s="19"/>
      <c r="D356" s="19"/>
      <c r="E356" s="19"/>
      <c r="F356" s="19"/>
      <c r="O356" s="16"/>
    </row>
    <row r="357" ht="14.25" customHeight="1">
      <c r="C357" s="19"/>
      <c r="D357" s="19"/>
      <c r="E357" s="19"/>
      <c r="F357" s="19"/>
      <c r="O357" s="16"/>
    </row>
    <row r="358" ht="14.25" customHeight="1">
      <c r="C358" s="19"/>
      <c r="D358" s="19"/>
      <c r="E358" s="19"/>
      <c r="F358" s="19"/>
      <c r="O358" s="16"/>
    </row>
    <row r="359" ht="14.25" customHeight="1">
      <c r="C359" s="19"/>
      <c r="D359" s="19"/>
      <c r="E359" s="19"/>
      <c r="F359" s="19"/>
      <c r="O359" s="16"/>
    </row>
    <row r="360" ht="14.25" customHeight="1">
      <c r="C360" s="19"/>
      <c r="D360" s="19"/>
      <c r="E360" s="19"/>
      <c r="F360" s="19"/>
      <c r="O360" s="16"/>
    </row>
    <row r="361" ht="14.25" customHeight="1">
      <c r="C361" s="19"/>
      <c r="D361" s="19"/>
      <c r="E361" s="19"/>
      <c r="F361" s="19"/>
      <c r="O361" s="16"/>
    </row>
    <row r="362" ht="14.25" customHeight="1">
      <c r="C362" s="19"/>
      <c r="D362" s="19"/>
      <c r="E362" s="19"/>
      <c r="F362" s="19"/>
      <c r="O362" s="16"/>
    </row>
    <row r="363" ht="14.25" customHeight="1">
      <c r="C363" s="19"/>
      <c r="D363" s="19"/>
      <c r="E363" s="19"/>
      <c r="F363" s="19"/>
      <c r="O363" s="16"/>
    </row>
    <row r="364" ht="14.25" customHeight="1">
      <c r="C364" s="19"/>
      <c r="D364" s="19"/>
      <c r="E364" s="19"/>
      <c r="F364" s="19"/>
      <c r="O364" s="16"/>
    </row>
    <row r="365" ht="14.25" customHeight="1">
      <c r="C365" s="19"/>
      <c r="D365" s="19"/>
      <c r="E365" s="19"/>
      <c r="F365" s="19"/>
      <c r="O365" s="16"/>
    </row>
    <row r="366" ht="14.25" customHeight="1">
      <c r="C366" s="19"/>
      <c r="D366" s="19"/>
      <c r="E366" s="19"/>
      <c r="F366" s="19"/>
      <c r="O366" s="16"/>
    </row>
    <row r="367" ht="14.25" customHeight="1">
      <c r="C367" s="19"/>
      <c r="D367" s="19"/>
      <c r="E367" s="19"/>
      <c r="F367" s="19"/>
      <c r="O367" s="16"/>
    </row>
    <row r="368" ht="14.25" customHeight="1">
      <c r="C368" s="19"/>
      <c r="D368" s="19"/>
      <c r="E368" s="19"/>
      <c r="F368" s="19"/>
      <c r="O368" s="16"/>
    </row>
    <row r="369" ht="14.25" customHeight="1">
      <c r="C369" s="19"/>
      <c r="D369" s="19"/>
      <c r="E369" s="19"/>
      <c r="F369" s="19"/>
      <c r="O369" s="16"/>
    </row>
    <row r="370" ht="14.25" customHeight="1">
      <c r="C370" s="19"/>
      <c r="D370" s="19"/>
      <c r="E370" s="19"/>
      <c r="F370" s="19"/>
      <c r="O370" s="16"/>
    </row>
    <row r="371" ht="14.25" customHeight="1">
      <c r="C371" s="19"/>
      <c r="D371" s="19"/>
      <c r="E371" s="19"/>
      <c r="F371" s="19"/>
      <c r="O371" s="16"/>
    </row>
    <row r="372" ht="14.25" customHeight="1">
      <c r="C372" s="19"/>
      <c r="D372" s="19"/>
      <c r="E372" s="19"/>
      <c r="F372" s="19"/>
      <c r="O372" s="16"/>
    </row>
    <row r="373" ht="14.25" customHeight="1">
      <c r="C373" s="19"/>
      <c r="D373" s="19"/>
      <c r="E373" s="19"/>
      <c r="F373" s="19"/>
      <c r="O373" s="16"/>
    </row>
    <row r="374" ht="14.25" customHeight="1">
      <c r="C374" s="19"/>
      <c r="D374" s="19"/>
      <c r="E374" s="19"/>
      <c r="F374" s="19"/>
      <c r="O374" s="16"/>
    </row>
    <row r="375" ht="14.25" customHeight="1">
      <c r="C375" s="19"/>
      <c r="D375" s="19"/>
      <c r="E375" s="19"/>
      <c r="F375" s="19"/>
      <c r="O375" s="16"/>
    </row>
    <row r="376" ht="14.25" customHeight="1">
      <c r="C376" s="19"/>
      <c r="D376" s="19"/>
      <c r="E376" s="19"/>
      <c r="F376" s="19"/>
      <c r="O376" s="16"/>
    </row>
    <row r="377" ht="14.25" customHeight="1">
      <c r="C377" s="19"/>
      <c r="D377" s="19"/>
      <c r="E377" s="19"/>
      <c r="F377" s="19"/>
      <c r="O377" s="16"/>
    </row>
    <row r="378" ht="14.25" customHeight="1">
      <c r="C378" s="19"/>
      <c r="D378" s="19"/>
      <c r="E378" s="19"/>
      <c r="F378" s="19"/>
      <c r="O378" s="16"/>
    </row>
    <row r="379" ht="14.25" customHeight="1">
      <c r="C379" s="19"/>
      <c r="D379" s="19"/>
      <c r="E379" s="19"/>
      <c r="F379" s="19"/>
      <c r="O379" s="16"/>
    </row>
    <row r="380" ht="14.25" customHeight="1">
      <c r="C380" s="19"/>
      <c r="D380" s="19"/>
      <c r="E380" s="19"/>
      <c r="F380" s="19"/>
      <c r="O380" s="16"/>
    </row>
    <row r="381" ht="14.25" customHeight="1">
      <c r="C381" s="19"/>
      <c r="D381" s="19"/>
      <c r="E381" s="19"/>
      <c r="F381" s="19"/>
      <c r="O381" s="16"/>
    </row>
    <row r="382" ht="14.25" customHeight="1">
      <c r="C382" s="19"/>
      <c r="D382" s="19"/>
      <c r="E382" s="19"/>
      <c r="F382" s="19"/>
      <c r="O382" s="16"/>
    </row>
    <row r="383" ht="14.25" customHeight="1">
      <c r="C383" s="19"/>
      <c r="D383" s="19"/>
      <c r="E383" s="19"/>
      <c r="F383" s="19"/>
      <c r="O383" s="16"/>
    </row>
    <row r="384" ht="14.25" customHeight="1">
      <c r="C384" s="19"/>
      <c r="D384" s="19"/>
      <c r="E384" s="19"/>
      <c r="F384" s="19"/>
      <c r="O384" s="16"/>
    </row>
    <row r="385" ht="14.25" customHeight="1">
      <c r="C385" s="19"/>
      <c r="D385" s="19"/>
      <c r="E385" s="19"/>
      <c r="F385" s="19"/>
      <c r="O385" s="16"/>
    </row>
    <row r="386" ht="14.25" customHeight="1">
      <c r="C386" s="19"/>
      <c r="D386" s="19"/>
      <c r="E386" s="19"/>
      <c r="F386" s="19"/>
      <c r="O386" s="16"/>
    </row>
    <row r="387" ht="14.25" customHeight="1">
      <c r="C387" s="19"/>
      <c r="D387" s="19"/>
      <c r="E387" s="19"/>
      <c r="F387" s="19"/>
      <c r="O387" s="16"/>
    </row>
    <row r="388" ht="14.25" customHeight="1">
      <c r="C388" s="19"/>
      <c r="D388" s="19"/>
      <c r="E388" s="19"/>
      <c r="F388" s="19"/>
      <c r="O388" s="16"/>
    </row>
    <row r="389" ht="14.25" customHeight="1">
      <c r="C389" s="19"/>
      <c r="D389" s="19"/>
      <c r="E389" s="19"/>
      <c r="F389" s="19"/>
      <c r="O389" s="16"/>
    </row>
    <row r="390" ht="14.25" customHeight="1">
      <c r="C390" s="19"/>
      <c r="D390" s="19"/>
      <c r="E390" s="19"/>
      <c r="F390" s="19"/>
      <c r="O390" s="16"/>
    </row>
    <row r="391" ht="14.25" customHeight="1">
      <c r="C391" s="19"/>
      <c r="D391" s="19"/>
      <c r="E391" s="19"/>
      <c r="F391" s="19"/>
      <c r="O391" s="16"/>
    </row>
    <row r="392" ht="14.25" customHeight="1">
      <c r="C392" s="19"/>
      <c r="D392" s="19"/>
      <c r="E392" s="19"/>
      <c r="F392" s="19"/>
      <c r="O392" s="16"/>
    </row>
    <row r="393" ht="14.25" customHeight="1">
      <c r="C393" s="19"/>
      <c r="D393" s="19"/>
      <c r="E393" s="19"/>
      <c r="F393" s="19"/>
      <c r="O393" s="16"/>
    </row>
    <row r="394" ht="14.25" customHeight="1">
      <c r="C394" s="19"/>
      <c r="D394" s="19"/>
      <c r="E394" s="19"/>
      <c r="F394" s="19"/>
      <c r="O394" s="16"/>
    </row>
    <row r="395" ht="14.25" customHeight="1">
      <c r="C395" s="19"/>
      <c r="D395" s="19"/>
      <c r="E395" s="19"/>
      <c r="F395" s="19"/>
      <c r="O395" s="16"/>
    </row>
    <row r="396" ht="14.25" customHeight="1">
      <c r="C396" s="19"/>
      <c r="D396" s="19"/>
      <c r="E396" s="19"/>
      <c r="F396" s="19"/>
      <c r="O396" s="16"/>
    </row>
    <row r="397" ht="14.25" customHeight="1">
      <c r="C397" s="19"/>
      <c r="D397" s="19"/>
      <c r="E397" s="19"/>
      <c r="F397" s="19"/>
      <c r="O397" s="16"/>
    </row>
    <row r="398" ht="14.25" customHeight="1">
      <c r="C398" s="19"/>
      <c r="D398" s="19"/>
      <c r="E398" s="19"/>
      <c r="F398" s="19"/>
      <c r="O398" s="16"/>
    </row>
    <row r="399" ht="14.25" customHeight="1">
      <c r="C399" s="19"/>
      <c r="D399" s="19"/>
      <c r="E399" s="19"/>
      <c r="F399" s="19"/>
      <c r="O399" s="16"/>
    </row>
    <row r="400" ht="14.25" customHeight="1">
      <c r="C400" s="19"/>
      <c r="D400" s="19"/>
      <c r="E400" s="19"/>
      <c r="F400" s="19"/>
      <c r="O400" s="16"/>
    </row>
    <row r="401" ht="14.25" customHeight="1">
      <c r="C401" s="19"/>
      <c r="D401" s="19"/>
      <c r="E401" s="19"/>
      <c r="F401" s="19"/>
      <c r="O401" s="16"/>
    </row>
    <row r="402" ht="14.25" customHeight="1">
      <c r="C402" s="19"/>
      <c r="D402" s="19"/>
      <c r="E402" s="19"/>
      <c r="F402" s="19"/>
      <c r="O402" s="16"/>
    </row>
    <row r="403" ht="14.25" customHeight="1">
      <c r="C403" s="19"/>
      <c r="D403" s="19"/>
      <c r="E403" s="19"/>
      <c r="F403" s="19"/>
      <c r="O403" s="16"/>
    </row>
    <row r="404" ht="14.25" customHeight="1">
      <c r="C404" s="19"/>
      <c r="D404" s="19"/>
      <c r="E404" s="19"/>
      <c r="F404" s="19"/>
      <c r="O404" s="16"/>
    </row>
    <row r="405" ht="14.25" customHeight="1">
      <c r="C405" s="19"/>
      <c r="D405" s="19"/>
      <c r="E405" s="19"/>
      <c r="F405" s="19"/>
      <c r="O405" s="16"/>
    </row>
    <row r="406" ht="14.25" customHeight="1">
      <c r="C406" s="19"/>
      <c r="D406" s="19"/>
      <c r="E406" s="19"/>
      <c r="F406" s="19"/>
      <c r="O406" s="16"/>
    </row>
    <row r="407" ht="14.25" customHeight="1">
      <c r="C407" s="19"/>
      <c r="D407" s="19"/>
      <c r="E407" s="19"/>
      <c r="F407" s="19"/>
      <c r="O407" s="16"/>
    </row>
    <row r="408" ht="14.25" customHeight="1">
      <c r="C408" s="19"/>
      <c r="D408" s="19"/>
      <c r="E408" s="19"/>
      <c r="F408" s="19"/>
      <c r="O408" s="16"/>
    </row>
    <row r="409" ht="14.25" customHeight="1">
      <c r="C409" s="19"/>
      <c r="D409" s="19"/>
      <c r="E409" s="19"/>
      <c r="F409" s="19"/>
      <c r="O409" s="16"/>
    </row>
    <row r="410" ht="14.25" customHeight="1">
      <c r="C410" s="19"/>
      <c r="D410" s="19"/>
      <c r="E410" s="19"/>
      <c r="F410" s="19"/>
      <c r="O410" s="16"/>
    </row>
    <row r="411" ht="14.25" customHeight="1">
      <c r="C411" s="19"/>
      <c r="D411" s="19"/>
      <c r="E411" s="19"/>
      <c r="F411" s="19"/>
      <c r="O411" s="16"/>
    </row>
    <row r="412" ht="14.25" customHeight="1">
      <c r="C412" s="19"/>
      <c r="D412" s="19"/>
      <c r="E412" s="19"/>
      <c r="F412" s="19"/>
      <c r="O412" s="16"/>
    </row>
    <row r="413" ht="14.25" customHeight="1">
      <c r="C413" s="19"/>
      <c r="D413" s="19"/>
      <c r="E413" s="19"/>
      <c r="F413" s="19"/>
      <c r="O413" s="16"/>
    </row>
    <row r="414" ht="14.25" customHeight="1">
      <c r="C414" s="19"/>
      <c r="D414" s="19"/>
      <c r="E414" s="19"/>
      <c r="F414" s="19"/>
      <c r="O414" s="16"/>
    </row>
    <row r="415" ht="14.25" customHeight="1">
      <c r="C415" s="19"/>
      <c r="D415" s="19"/>
      <c r="E415" s="19"/>
      <c r="F415" s="19"/>
      <c r="O415" s="16"/>
    </row>
    <row r="416" ht="14.25" customHeight="1">
      <c r="C416" s="19"/>
      <c r="D416" s="19"/>
      <c r="E416" s="19"/>
      <c r="F416" s="19"/>
      <c r="O416" s="16"/>
    </row>
    <row r="417" ht="14.25" customHeight="1">
      <c r="C417" s="19"/>
      <c r="D417" s="19"/>
      <c r="E417" s="19"/>
      <c r="F417" s="19"/>
      <c r="O417" s="16"/>
    </row>
    <row r="418" ht="14.25" customHeight="1">
      <c r="C418" s="19"/>
      <c r="D418" s="19"/>
      <c r="E418" s="19"/>
      <c r="F418" s="19"/>
      <c r="O418" s="16"/>
    </row>
    <row r="419" ht="14.25" customHeight="1">
      <c r="C419" s="19"/>
      <c r="D419" s="19"/>
      <c r="E419" s="19"/>
      <c r="F419" s="19"/>
      <c r="O419" s="16"/>
    </row>
    <row r="420" ht="14.25" customHeight="1">
      <c r="C420" s="19"/>
      <c r="D420" s="19"/>
      <c r="E420" s="19"/>
      <c r="F420" s="19"/>
      <c r="O420" s="16"/>
    </row>
    <row r="421" ht="14.25" customHeight="1">
      <c r="C421" s="19"/>
      <c r="D421" s="19"/>
      <c r="E421" s="19"/>
      <c r="F421" s="19"/>
      <c r="O421" s="16"/>
    </row>
    <row r="422" ht="14.25" customHeight="1">
      <c r="C422" s="19"/>
      <c r="D422" s="19"/>
      <c r="E422" s="19"/>
      <c r="F422" s="19"/>
      <c r="O422" s="16"/>
    </row>
    <row r="423" ht="14.25" customHeight="1">
      <c r="C423" s="19"/>
      <c r="D423" s="19"/>
      <c r="E423" s="19"/>
      <c r="F423" s="19"/>
      <c r="O423" s="16"/>
    </row>
    <row r="424" ht="14.25" customHeight="1">
      <c r="C424" s="19"/>
      <c r="D424" s="19"/>
      <c r="E424" s="19"/>
      <c r="F424" s="19"/>
      <c r="O424" s="16"/>
    </row>
    <row r="425" ht="14.25" customHeight="1">
      <c r="C425" s="19"/>
      <c r="D425" s="19"/>
      <c r="E425" s="19"/>
      <c r="F425" s="19"/>
      <c r="O425" s="16"/>
    </row>
    <row r="426" ht="14.25" customHeight="1">
      <c r="C426" s="19"/>
      <c r="D426" s="19"/>
      <c r="E426" s="19"/>
      <c r="F426" s="19"/>
      <c r="O426" s="16"/>
    </row>
    <row r="427" ht="14.25" customHeight="1">
      <c r="C427" s="19"/>
      <c r="D427" s="19"/>
      <c r="E427" s="19"/>
      <c r="F427" s="19"/>
      <c r="O427" s="16"/>
    </row>
    <row r="428" ht="14.25" customHeight="1">
      <c r="C428" s="19"/>
      <c r="D428" s="19"/>
      <c r="E428" s="19"/>
      <c r="F428" s="19"/>
      <c r="O428" s="16"/>
    </row>
    <row r="429" ht="14.25" customHeight="1">
      <c r="C429" s="19"/>
      <c r="D429" s="19"/>
      <c r="E429" s="19"/>
      <c r="F429" s="19"/>
      <c r="O429" s="16"/>
    </row>
    <row r="430" ht="14.25" customHeight="1">
      <c r="C430" s="19"/>
      <c r="D430" s="19"/>
      <c r="E430" s="19"/>
      <c r="F430" s="19"/>
      <c r="O430" s="16"/>
    </row>
    <row r="431" ht="14.25" customHeight="1">
      <c r="C431" s="19"/>
      <c r="D431" s="19"/>
      <c r="E431" s="19"/>
      <c r="F431" s="19"/>
      <c r="O431" s="16"/>
    </row>
    <row r="432" ht="14.25" customHeight="1">
      <c r="C432" s="19"/>
      <c r="D432" s="19"/>
      <c r="E432" s="19"/>
      <c r="F432" s="19"/>
      <c r="O432" s="16"/>
    </row>
    <row r="433" ht="14.25" customHeight="1">
      <c r="C433" s="19"/>
      <c r="D433" s="19"/>
      <c r="E433" s="19"/>
      <c r="F433" s="19"/>
      <c r="O433" s="16"/>
    </row>
    <row r="434" ht="14.25" customHeight="1">
      <c r="C434" s="19"/>
      <c r="D434" s="19"/>
      <c r="E434" s="19"/>
      <c r="F434" s="19"/>
      <c r="O434" s="16"/>
    </row>
    <row r="435" ht="14.25" customHeight="1">
      <c r="C435" s="19"/>
      <c r="D435" s="19"/>
      <c r="E435" s="19"/>
      <c r="F435" s="19"/>
      <c r="O435" s="16"/>
    </row>
    <row r="436" ht="14.25" customHeight="1">
      <c r="C436" s="19"/>
      <c r="D436" s="19"/>
      <c r="E436" s="19"/>
      <c r="F436" s="19"/>
      <c r="O436" s="16"/>
    </row>
    <row r="437" ht="14.25" customHeight="1">
      <c r="C437" s="19"/>
      <c r="D437" s="19"/>
      <c r="E437" s="19"/>
      <c r="F437" s="19"/>
      <c r="O437" s="16"/>
    </row>
    <row r="438" ht="14.25" customHeight="1">
      <c r="C438" s="19"/>
      <c r="D438" s="19"/>
      <c r="E438" s="19"/>
      <c r="F438" s="19"/>
      <c r="O438" s="16"/>
    </row>
    <row r="439" ht="14.25" customHeight="1">
      <c r="C439" s="19"/>
      <c r="D439" s="19"/>
      <c r="E439" s="19"/>
      <c r="F439" s="19"/>
      <c r="O439" s="16"/>
    </row>
    <row r="440" ht="14.25" customHeight="1">
      <c r="C440" s="19"/>
      <c r="D440" s="19"/>
      <c r="E440" s="19"/>
      <c r="F440" s="19"/>
      <c r="O440" s="16"/>
    </row>
    <row r="441" ht="14.25" customHeight="1">
      <c r="C441" s="19"/>
      <c r="D441" s="19"/>
      <c r="E441" s="19"/>
      <c r="F441" s="19"/>
      <c r="O441" s="16"/>
    </row>
    <row r="442" ht="14.25" customHeight="1">
      <c r="C442" s="19"/>
      <c r="D442" s="19"/>
      <c r="E442" s="19"/>
      <c r="F442" s="19"/>
      <c r="O442" s="16"/>
    </row>
    <row r="443" ht="14.25" customHeight="1">
      <c r="C443" s="19"/>
      <c r="D443" s="19"/>
      <c r="E443" s="19"/>
      <c r="F443" s="19"/>
      <c r="O443" s="16"/>
    </row>
    <row r="444" ht="14.25" customHeight="1">
      <c r="C444" s="19"/>
      <c r="D444" s="19"/>
      <c r="E444" s="19"/>
      <c r="F444" s="19"/>
      <c r="O444" s="16"/>
    </row>
    <row r="445" ht="14.25" customHeight="1">
      <c r="C445" s="19"/>
      <c r="D445" s="19"/>
      <c r="E445" s="19"/>
      <c r="F445" s="19"/>
      <c r="O445" s="16"/>
    </row>
    <row r="446" ht="14.25" customHeight="1">
      <c r="C446" s="19"/>
      <c r="D446" s="19"/>
      <c r="E446" s="19"/>
      <c r="F446" s="19"/>
      <c r="O446" s="16"/>
    </row>
    <row r="447" ht="14.25" customHeight="1">
      <c r="C447" s="19"/>
      <c r="D447" s="19"/>
      <c r="E447" s="19"/>
      <c r="F447" s="19"/>
      <c r="O447" s="16"/>
    </row>
    <row r="448" ht="14.25" customHeight="1">
      <c r="C448" s="19"/>
      <c r="D448" s="19"/>
      <c r="E448" s="19"/>
      <c r="F448" s="19"/>
      <c r="O448" s="16"/>
    </row>
    <row r="449" ht="14.25" customHeight="1">
      <c r="C449" s="19"/>
      <c r="D449" s="19"/>
      <c r="E449" s="19"/>
      <c r="F449" s="19"/>
      <c r="O449" s="16"/>
    </row>
    <row r="450" ht="14.25" customHeight="1">
      <c r="C450" s="19"/>
      <c r="D450" s="19"/>
      <c r="E450" s="19"/>
      <c r="F450" s="19"/>
      <c r="O450" s="16"/>
    </row>
    <row r="451" ht="14.25" customHeight="1">
      <c r="C451" s="19"/>
      <c r="D451" s="19"/>
      <c r="E451" s="19"/>
      <c r="F451" s="19"/>
      <c r="O451" s="16"/>
    </row>
    <row r="452" ht="14.25" customHeight="1">
      <c r="C452" s="19"/>
      <c r="D452" s="19"/>
      <c r="E452" s="19"/>
      <c r="F452" s="19"/>
      <c r="O452" s="16"/>
    </row>
    <row r="453" ht="14.25" customHeight="1">
      <c r="C453" s="19"/>
      <c r="D453" s="19"/>
      <c r="E453" s="19"/>
      <c r="F453" s="19"/>
      <c r="O453" s="16"/>
    </row>
    <row r="454" ht="14.25" customHeight="1">
      <c r="C454" s="19"/>
      <c r="D454" s="19"/>
      <c r="E454" s="19"/>
      <c r="F454" s="19"/>
      <c r="O454" s="16"/>
    </row>
    <row r="455" ht="14.25" customHeight="1">
      <c r="C455" s="19"/>
      <c r="D455" s="19"/>
      <c r="E455" s="19"/>
      <c r="F455" s="19"/>
      <c r="O455" s="16"/>
    </row>
    <row r="456" ht="14.25" customHeight="1">
      <c r="C456" s="19"/>
      <c r="D456" s="19"/>
      <c r="E456" s="19"/>
      <c r="F456" s="19"/>
      <c r="O456" s="16"/>
    </row>
    <row r="457" ht="14.25" customHeight="1">
      <c r="C457" s="19"/>
      <c r="D457" s="19"/>
      <c r="E457" s="19"/>
      <c r="F457" s="19"/>
      <c r="O457" s="16"/>
    </row>
    <row r="458" ht="14.25" customHeight="1">
      <c r="C458" s="19"/>
      <c r="D458" s="19"/>
      <c r="E458" s="19"/>
      <c r="F458" s="19"/>
      <c r="O458" s="16"/>
    </row>
    <row r="459" ht="14.25" customHeight="1">
      <c r="C459" s="19"/>
      <c r="D459" s="19"/>
      <c r="E459" s="19"/>
      <c r="F459" s="19"/>
      <c r="O459" s="16"/>
    </row>
    <row r="460" ht="14.25" customHeight="1">
      <c r="C460" s="19"/>
      <c r="D460" s="19"/>
      <c r="E460" s="19"/>
      <c r="F460" s="19"/>
      <c r="O460" s="16"/>
    </row>
    <row r="461" ht="14.25" customHeight="1">
      <c r="C461" s="19"/>
      <c r="D461" s="19"/>
      <c r="E461" s="19"/>
      <c r="F461" s="19"/>
      <c r="O461" s="16"/>
    </row>
    <row r="462" ht="14.25" customHeight="1">
      <c r="C462" s="19"/>
      <c r="D462" s="19"/>
      <c r="E462" s="19"/>
      <c r="F462" s="19"/>
      <c r="O462" s="16"/>
    </row>
    <row r="463" ht="14.25" customHeight="1">
      <c r="C463" s="19"/>
      <c r="D463" s="19"/>
      <c r="E463" s="19"/>
      <c r="F463" s="19"/>
      <c r="O463" s="16"/>
    </row>
    <row r="464" ht="14.25" customHeight="1">
      <c r="C464" s="19"/>
      <c r="D464" s="19"/>
      <c r="E464" s="19"/>
      <c r="F464" s="19"/>
      <c r="O464" s="16"/>
    </row>
    <row r="465" ht="14.25" customHeight="1">
      <c r="C465" s="19"/>
      <c r="D465" s="19"/>
      <c r="E465" s="19"/>
      <c r="F465" s="19"/>
      <c r="O465" s="16"/>
    </row>
    <row r="466" ht="14.25" customHeight="1">
      <c r="C466" s="19"/>
      <c r="D466" s="19"/>
      <c r="E466" s="19"/>
      <c r="F466" s="19"/>
      <c r="O466" s="16"/>
    </row>
    <row r="467" ht="14.25" customHeight="1">
      <c r="C467" s="19"/>
      <c r="D467" s="19"/>
      <c r="E467" s="19"/>
      <c r="F467" s="19"/>
      <c r="O467" s="16"/>
    </row>
    <row r="468" ht="14.25" customHeight="1">
      <c r="C468" s="19"/>
      <c r="D468" s="19"/>
      <c r="E468" s="19"/>
      <c r="F468" s="19"/>
      <c r="O468" s="16"/>
    </row>
    <row r="469" ht="14.25" customHeight="1">
      <c r="C469" s="19"/>
      <c r="D469" s="19"/>
      <c r="E469" s="19"/>
      <c r="F469" s="19"/>
      <c r="O469" s="16"/>
    </row>
    <row r="470" ht="14.25" customHeight="1">
      <c r="C470" s="19"/>
      <c r="D470" s="19"/>
      <c r="E470" s="19"/>
      <c r="F470" s="19"/>
      <c r="O470" s="16"/>
    </row>
    <row r="471" ht="14.25" customHeight="1">
      <c r="C471" s="19"/>
      <c r="D471" s="19"/>
      <c r="E471" s="19"/>
      <c r="F471" s="19"/>
      <c r="O471" s="16"/>
    </row>
    <row r="472" ht="14.25" customHeight="1">
      <c r="C472" s="19"/>
      <c r="D472" s="19"/>
      <c r="E472" s="19"/>
      <c r="F472" s="19"/>
      <c r="O472" s="16"/>
    </row>
    <row r="473" ht="14.25" customHeight="1">
      <c r="C473" s="19"/>
      <c r="D473" s="19"/>
      <c r="E473" s="19"/>
      <c r="F473" s="19"/>
      <c r="O473" s="16"/>
    </row>
    <row r="474" ht="14.25" customHeight="1">
      <c r="C474" s="19"/>
      <c r="D474" s="19"/>
      <c r="E474" s="19"/>
      <c r="F474" s="19"/>
      <c r="O474" s="16"/>
    </row>
    <row r="475" ht="14.25" customHeight="1">
      <c r="C475" s="19"/>
      <c r="D475" s="19"/>
      <c r="E475" s="19"/>
      <c r="F475" s="19"/>
      <c r="O475" s="16"/>
    </row>
    <row r="476" ht="14.25" customHeight="1">
      <c r="C476" s="19"/>
      <c r="D476" s="19"/>
      <c r="E476" s="19"/>
      <c r="F476" s="19"/>
      <c r="O476" s="16"/>
    </row>
    <row r="477" ht="14.25" customHeight="1">
      <c r="C477" s="19"/>
      <c r="D477" s="19"/>
      <c r="E477" s="19"/>
      <c r="F477" s="19"/>
      <c r="O477" s="16"/>
    </row>
    <row r="478" ht="14.25" customHeight="1">
      <c r="C478" s="19"/>
      <c r="D478" s="19"/>
      <c r="E478" s="19"/>
      <c r="F478" s="19"/>
      <c r="O478" s="16"/>
    </row>
    <row r="479" ht="14.25" customHeight="1">
      <c r="C479" s="19"/>
      <c r="D479" s="19"/>
      <c r="E479" s="19"/>
      <c r="F479" s="19"/>
      <c r="O479" s="16"/>
    </row>
    <row r="480" ht="14.25" customHeight="1">
      <c r="C480" s="19"/>
      <c r="D480" s="19"/>
      <c r="E480" s="19"/>
      <c r="F480" s="19"/>
      <c r="O480" s="16"/>
    </row>
    <row r="481" ht="14.25" customHeight="1">
      <c r="C481" s="19"/>
      <c r="D481" s="19"/>
      <c r="E481" s="19"/>
      <c r="F481" s="19"/>
      <c r="O481" s="16"/>
    </row>
    <row r="482" ht="14.25" customHeight="1">
      <c r="C482" s="19"/>
      <c r="D482" s="19"/>
      <c r="E482" s="19"/>
      <c r="F482" s="19"/>
      <c r="O482" s="16"/>
    </row>
    <row r="483" ht="14.25" customHeight="1">
      <c r="C483" s="19"/>
      <c r="D483" s="19"/>
      <c r="E483" s="19"/>
      <c r="F483" s="19"/>
      <c r="O483" s="16"/>
    </row>
    <row r="484" ht="14.25" customHeight="1">
      <c r="C484" s="19"/>
      <c r="D484" s="19"/>
      <c r="E484" s="19"/>
      <c r="F484" s="19"/>
      <c r="O484" s="16"/>
    </row>
    <row r="485" ht="14.25" customHeight="1">
      <c r="C485" s="19"/>
      <c r="D485" s="19"/>
      <c r="E485" s="19"/>
      <c r="F485" s="19"/>
      <c r="O485" s="16"/>
    </row>
    <row r="486" ht="14.25" customHeight="1">
      <c r="C486" s="19"/>
      <c r="D486" s="19"/>
      <c r="E486" s="19"/>
      <c r="F486" s="19"/>
      <c r="O486" s="16"/>
    </row>
    <row r="487" ht="14.25" customHeight="1">
      <c r="C487" s="19"/>
      <c r="D487" s="19"/>
      <c r="E487" s="19"/>
      <c r="F487" s="19"/>
      <c r="O487" s="16"/>
    </row>
    <row r="488" ht="14.25" customHeight="1">
      <c r="C488" s="19"/>
      <c r="D488" s="19"/>
      <c r="E488" s="19"/>
      <c r="F488" s="19"/>
      <c r="O488" s="16"/>
    </row>
    <row r="489" ht="14.25" customHeight="1">
      <c r="C489" s="19"/>
      <c r="D489" s="19"/>
      <c r="E489" s="19"/>
      <c r="F489" s="19"/>
      <c r="O489" s="16"/>
    </row>
    <row r="490" ht="14.25" customHeight="1">
      <c r="C490" s="19"/>
      <c r="D490" s="19"/>
      <c r="E490" s="19"/>
      <c r="F490" s="19"/>
      <c r="O490" s="16"/>
    </row>
    <row r="491" ht="14.25" customHeight="1">
      <c r="C491" s="19"/>
      <c r="D491" s="19"/>
      <c r="E491" s="19"/>
      <c r="F491" s="19"/>
      <c r="O491" s="16"/>
    </row>
    <row r="492" ht="14.25" customHeight="1">
      <c r="C492" s="19"/>
      <c r="D492" s="19"/>
      <c r="E492" s="19"/>
      <c r="F492" s="19"/>
      <c r="O492" s="16"/>
    </row>
    <row r="493" ht="14.25" customHeight="1">
      <c r="C493" s="19"/>
      <c r="D493" s="19"/>
      <c r="E493" s="19"/>
      <c r="F493" s="19"/>
      <c r="O493" s="16"/>
    </row>
    <row r="494" ht="14.25" customHeight="1">
      <c r="C494" s="19"/>
      <c r="D494" s="19"/>
      <c r="E494" s="19"/>
      <c r="F494" s="19"/>
      <c r="O494" s="16"/>
    </row>
    <row r="495" ht="14.25" customHeight="1">
      <c r="C495" s="19"/>
      <c r="D495" s="19"/>
      <c r="E495" s="19"/>
      <c r="F495" s="19"/>
      <c r="O495" s="16"/>
    </row>
    <row r="496" ht="14.25" customHeight="1">
      <c r="C496" s="19"/>
      <c r="D496" s="19"/>
      <c r="E496" s="19"/>
      <c r="F496" s="19"/>
      <c r="O496" s="16"/>
    </row>
    <row r="497" ht="14.25" customHeight="1">
      <c r="C497" s="19"/>
      <c r="D497" s="19"/>
      <c r="E497" s="19"/>
      <c r="F497" s="19"/>
      <c r="O497" s="16"/>
    </row>
    <row r="498" ht="14.25" customHeight="1">
      <c r="C498" s="19"/>
      <c r="D498" s="19"/>
      <c r="E498" s="19"/>
      <c r="F498" s="19"/>
      <c r="O498" s="16"/>
    </row>
    <row r="499" ht="14.25" customHeight="1">
      <c r="C499" s="19"/>
      <c r="D499" s="19"/>
      <c r="E499" s="19"/>
      <c r="F499" s="19"/>
      <c r="O499" s="16"/>
    </row>
    <row r="500" ht="14.25" customHeight="1">
      <c r="C500" s="19"/>
      <c r="D500" s="19"/>
      <c r="E500" s="19"/>
      <c r="F500" s="19"/>
      <c r="O500" s="16"/>
    </row>
    <row r="501" ht="14.25" customHeight="1">
      <c r="C501" s="19"/>
      <c r="D501" s="19"/>
      <c r="E501" s="19"/>
      <c r="F501" s="19"/>
      <c r="O501" s="16"/>
    </row>
    <row r="502" ht="14.25" customHeight="1">
      <c r="C502" s="19"/>
      <c r="D502" s="19"/>
      <c r="E502" s="19"/>
      <c r="F502" s="19"/>
      <c r="O502" s="16"/>
    </row>
    <row r="503" ht="14.25" customHeight="1">
      <c r="C503" s="19"/>
      <c r="D503" s="19"/>
      <c r="E503" s="19"/>
      <c r="F503" s="19"/>
      <c r="O503" s="16"/>
    </row>
    <row r="504" ht="14.25" customHeight="1">
      <c r="C504" s="19"/>
      <c r="D504" s="19"/>
      <c r="E504" s="19"/>
      <c r="F504" s="19"/>
      <c r="O504" s="16"/>
    </row>
    <row r="505" ht="14.25" customHeight="1">
      <c r="C505" s="19"/>
      <c r="D505" s="19"/>
      <c r="E505" s="19"/>
      <c r="F505" s="19"/>
      <c r="O505" s="16"/>
    </row>
    <row r="506" ht="14.25" customHeight="1">
      <c r="C506" s="19"/>
      <c r="D506" s="19"/>
      <c r="E506" s="19"/>
      <c r="F506" s="19"/>
      <c r="O506" s="16"/>
    </row>
    <row r="507" ht="14.25" customHeight="1">
      <c r="C507" s="19"/>
      <c r="D507" s="19"/>
      <c r="E507" s="19"/>
      <c r="F507" s="19"/>
      <c r="O507" s="16"/>
    </row>
    <row r="508" ht="14.25" customHeight="1">
      <c r="C508" s="19"/>
      <c r="D508" s="19"/>
      <c r="E508" s="19"/>
      <c r="F508" s="19"/>
      <c r="O508" s="16"/>
    </row>
    <row r="509" ht="14.25" customHeight="1">
      <c r="C509" s="19"/>
      <c r="D509" s="19"/>
      <c r="E509" s="19"/>
      <c r="F509" s="19"/>
      <c r="O509" s="16"/>
    </row>
    <row r="510" ht="14.25" customHeight="1">
      <c r="C510" s="19"/>
      <c r="D510" s="19"/>
      <c r="E510" s="19"/>
      <c r="F510" s="19"/>
      <c r="O510" s="16"/>
    </row>
    <row r="511" ht="14.25" customHeight="1">
      <c r="C511" s="19"/>
      <c r="D511" s="19"/>
      <c r="E511" s="19"/>
      <c r="F511" s="19"/>
      <c r="O511" s="16"/>
    </row>
    <row r="512" ht="14.25" customHeight="1">
      <c r="C512" s="19"/>
      <c r="D512" s="19"/>
      <c r="E512" s="19"/>
      <c r="F512" s="19"/>
      <c r="O512" s="16"/>
    </row>
    <row r="513" ht="14.25" customHeight="1">
      <c r="C513" s="19"/>
      <c r="D513" s="19"/>
      <c r="E513" s="19"/>
      <c r="F513" s="19"/>
      <c r="O513" s="16"/>
    </row>
    <row r="514" ht="14.25" customHeight="1">
      <c r="C514" s="19"/>
      <c r="D514" s="19"/>
      <c r="E514" s="19"/>
      <c r="F514" s="19"/>
      <c r="O514" s="16"/>
    </row>
    <row r="515" ht="14.25" customHeight="1">
      <c r="C515" s="19"/>
      <c r="D515" s="19"/>
      <c r="E515" s="19"/>
      <c r="F515" s="19"/>
      <c r="O515" s="16"/>
    </row>
    <row r="516" ht="14.25" customHeight="1">
      <c r="C516" s="19"/>
      <c r="D516" s="19"/>
      <c r="E516" s="19"/>
      <c r="F516" s="19"/>
      <c r="O516" s="16"/>
    </row>
    <row r="517" ht="14.25" customHeight="1">
      <c r="C517" s="19"/>
      <c r="D517" s="19"/>
      <c r="E517" s="19"/>
      <c r="F517" s="19"/>
      <c r="O517" s="16"/>
    </row>
    <row r="518" ht="14.25" customHeight="1">
      <c r="C518" s="19"/>
      <c r="D518" s="19"/>
      <c r="E518" s="19"/>
      <c r="F518" s="19"/>
      <c r="O518" s="16"/>
    </row>
    <row r="519" ht="14.25" customHeight="1">
      <c r="C519" s="19"/>
      <c r="D519" s="19"/>
      <c r="E519" s="19"/>
      <c r="F519" s="19"/>
      <c r="O519" s="16"/>
    </row>
    <row r="520" ht="14.25" customHeight="1">
      <c r="C520" s="19"/>
      <c r="D520" s="19"/>
      <c r="E520" s="19"/>
      <c r="F520" s="19"/>
      <c r="O520" s="16"/>
    </row>
    <row r="521" ht="14.25" customHeight="1">
      <c r="C521" s="19"/>
      <c r="D521" s="19"/>
      <c r="E521" s="19"/>
      <c r="F521" s="19"/>
      <c r="O521" s="16"/>
    </row>
    <row r="522" ht="14.25" customHeight="1">
      <c r="C522" s="19"/>
      <c r="D522" s="19"/>
      <c r="E522" s="19"/>
      <c r="F522" s="19"/>
      <c r="O522" s="16"/>
    </row>
    <row r="523" ht="14.25" customHeight="1">
      <c r="C523" s="19"/>
      <c r="D523" s="19"/>
      <c r="E523" s="19"/>
      <c r="F523" s="19"/>
      <c r="O523" s="16"/>
    </row>
    <row r="524" ht="14.25" customHeight="1">
      <c r="C524" s="19"/>
      <c r="D524" s="19"/>
      <c r="E524" s="19"/>
      <c r="F524" s="19"/>
      <c r="O524" s="16"/>
    </row>
    <row r="525" ht="14.25" customHeight="1">
      <c r="C525" s="19"/>
      <c r="D525" s="19"/>
      <c r="E525" s="19"/>
      <c r="F525" s="19"/>
      <c r="O525" s="16"/>
    </row>
    <row r="526" ht="14.25" customHeight="1">
      <c r="C526" s="19"/>
      <c r="D526" s="19"/>
      <c r="E526" s="19"/>
      <c r="F526" s="19"/>
      <c r="O526" s="16"/>
    </row>
    <row r="527" ht="14.25" customHeight="1">
      <c r="C527" s="19"/>
      <c r="D527" s="19"/>
      <c r="E527" s="19"/>
      <c r="F527" s="19"/>
      <c r="O527" s="16"/>
    </row>
    <row r="528" ht="14.25" customHeight="1">
      <c r="C528" s="19"/>
      <c r="D528" s="19"/>
      <c r="E528" s="19"/>
      <c r="F528" s="19"/>
      <c r="O528" s="16"/>
    </row>
    <row r="529" ht="14.25" customHeight="1">
      <c r="C529" s="19"/>
      <c r="D529" s="19"/>
      <c r="E529" s="19"/>
      <c r="F529" s="19"/>
      <c r="O529" s="16"/>
    </row>
    <row r="530" ht="14.25" customHeight="1">
      <c r="C530" s="19"/>
      <c r="D530" s="19"/>
      <c r="E530" s="19"/>
      <c r="F530" s="19"/>
      <c r="O530" s="16"/>
    </row>
    <row r="531" ht="14.25" customHeight="1">
      <c r="C531" s="19"/>
      <c r="D531" s="19"/>
      <c r="E531" s="19"/>
      <c r="F531" s="19"/>
      <c r="O531" s="16"/>
    </row>
    <row r="532" ht="14.25" customHeight="1">
      <c r="C532" s="19"/>
      <c r="D532" s="19"/>
      <c r="E532" s="19"/>
      <c r="F532" s="19"/>
      <c r="O532" s="16"/>
    </row>
    <row r="533" ht="14.25" customHeight="1">
      <c r="C533" s="19"/>
      <c r="D533" s="19"/>
      <c r="E533" s="19"/>
      <c r="F533" s="19"/>
      <c r="O533" s="16"/>
    </row>
    <row r="534" ht="14.25" customHeight="1">
      <c r="C534" s="19"/>
      <c r="D534" s="19"/>
      <c r="E534" s="19"/>
      <c r="F534" s="19"/>
      <c r="O534" s="16"/>
    </row>
    <row r="535" ht="14.25" customHeight="1">
      <c r="C535" s="19"/>
      <c r="D535" s="19"/>
      <c r="E535" s="19"/>
      <c r="F535" s="19"/>
      <c r="O535" s="16"/>
    </row>
    <row r="536" ht="14.25" customHeight="1">
      <c r="C536" s="19"/>
      <c r="D536" s="19"/>
      <c r="E536" s="19"/>
      <c r="F536" s="19"/>
      <c r="O536" s="16"/>
    </row>
    <row r="537" ht="14.25" customHeight="1">
      <c r="C537" s="19"/>
      <c r="D537" s="19"/>
      <c r="E537" s="19"/>
      <c r="F537" s="19"/>
      <c r="O537" s="16"/>
    </row>
    <row r="538" ht="14.25" customHeight="1">
      <c r="C538" s="19"/>
      <c r="D538" s="19"/>
      <c r="E538" s="19"/>
      <c r="F538" s="19"/>
      <c r="O538" s="16"/>
    </row>
    <row r="539" ht="14.25" customHeight="1">
      <c r="C539" s="19"/>
      <c r="D539" s="19"/>
      <c r="E539" s="19"/>
      <c r="F539" s="19"/>
      <c r="O539" s="16"/>
    </row>
    <row r="540" ht="14.25" customHeight="1">
      <c r="C540" s="19"/>
      <c r="D540" s="19"/>
      <c r="E540" s="19"/>
      <c r="F540" s="19"/>
      <c r="O540" s="16"/>
    </row>
    <row r="541" ht="14.25" customHeight="1">
      <c r="C541" s="19"/>
      <c r="D541" s="19"/>
      <c r="E541" s="19"/>
      <c r="F541" s="19"/>
      <c r="O541" s="16"/>
    </row>
    <row r="542" ht="14.25" customHeight="1">
      <c r="C542" s="19"/>
      <c r="D542" s="19"/>
      <c r="E542" s="19"/>
      <c r="F542" s="19"/>
      <c r="O542" s="16"/>
    </row>
    <row r="543" ht="14.25" customHeight="1">
      <c r="C543" s="19"/>
      <c r="D543" s="19"/>
      <c r="E543" s="19"/>
      <c r="F543" s="19"/>
      <c r="O543" s="16"/>
    </row>
    <row r="544" ht="14.25" customHeight="1">
      <c r="C544" s="19"/>
      <c r="D544" s="19"/>
      <c r="E544" s="19"/>
      <c r="F544" s="19"/>
      <c r="O544" s="16"/>
    </row>
    <row r="545" ht="14.25" customHeight="1">
      <c r="C545" s="19"/>
      <c r="D545" s="19"/>
      <c r="E545" s="19"/>
      <c r="F545" s="19"/>
      <c r="O545" s="16"/>
    </row>
    <row r="546" ht="14.25" customHeight="1">
      <c r="C546" s="19"/>
      <c r="D546" s="19"/>
      <c r="E546" s="19"/>
      <c r="F546" s="19"/>
      <c r="O546" s="16"/>
    </row>
    <row r="547" ht="14.25" customHeight="1">
      <c r="C547" s="19"/>
      <c r="D547" s="19"/>
      <c r="E547" s="19"/>
      <c r="F547" s="19"/>
      <c r="O547" s="16"/>
    </row>
    <row r="548" ht="14.25" customHeight="1">
      <c r="C548" s="19"/>
      <c r="D548" s="19"/>
      <c r="E548" s="19"/>
      <c r="F548" s="19"/>
      <c r="O548" s="16"/>
    </row>
    <row r="549" ht="14.25" customHeight="1">
      <c r="C549" s="19"/>
      <c r="D549" s="19"/>
      <c r="E549" s="19"/>
      <c r="F549" s="19"/>
      <c r="O549" s="16"/>
    </row>
    <row r="550" ht="14.25" customHeight="1">
      <c r="C550" s="19"/>
      <c r="D550" s="19"/>
      <c r="E550" s="19"/>
      <c r="F550" s="19"/>
      <c r="O550" s="16"/>
    </row>
    <row r="551" ht="14.25" customHeight="1">
      <c r="C551" s="19"/>
      <c r="D551" s="19"/>
      <c r="E551" s="19"/>
      <c r="F551" s="19"/>
      <c r="O551" s="16"/>
    </row>
    <row r="552" ht="14.25" customHeight="1">
      <c r="C552" s="19"/>
      <c r="D552" s="19"/>
      <c r="E552" s="19"/>
      <c r="F552" s="19"/>
      <c r="O552" s="16"/>
    </row>
    <row r="553" ht="14.25" customHeight="1">
      <c r="C553" s="19"/>
      <c r="D553" s="19"/>
      <c r="E553" s="19"/>
      <c r="F553" s="19"/>
      <c r="O553" s="16"/>
    </row>
    <row r="554" ht="14.25" customHeight="1">
      <c r="C554" s="19"/>
      <c r="D554" s="19"/>
      <c r="E554" s="19"/>
      <c r="F554" s="19"/>
      <c r="O554" s="16"/>
    </row>
    <row r="555" ht="14.25" customHeight="1">
      <c r="C555" s="19"/>
      <c r="D555" s="19"/>
      <c r="E555" s="19"/>
      <c r="F555" s="19"/>
      <c r="O555" s="16"/>
    </row>
    <row r="556" ht="14.25" customHeight="1">
      <c r="C556" s="19"/>
      <c r="D556" s="19"/>
      <c r="E556" s="19"/>
      <c r="F556" s="19"/>
      <c r="O556" s="16"/>
    </row>
    <row r="557" ht="14.25" customHeight="1">
      <c r="C557" s="19"/>
      <c r="D557" s="19"/>
      <c r="E557" s="19"/>
      <c r="F557" s="19"/>
      <c r="O557" s="16"/>
    </row>
    <row r="558" ht="14.25" customHeight="1">
      <c r="C558" s="19"/>
      <c r="D558" s="19"/>
      <c r="E558" s="19"/>
      <c r="F558" s="19"/>
      <c r="O558" s="16"/>
    </row>
    <row r="559" ht="14.25" customHeight="1">
      <c r="C559" s="19"/>
      <c r="D559" s="19"/>
      <c r="E559" s="19"/>
      <c r="F559" s="19"/>
      <c r="O559" s="16"/>
    </row>
    <row r="560" ht="14.25" customHeight="1">
      <c r="C560" s="19"/>
      <c r="D560" s="19"/>
      <c r="E560" s="19"/>
      <c r="F560" s="19"/>
      <c r="O560" s="16"/>
    </row>
    <row r="561" ht="14.25" customHeight="1">
      <c r="C561" s="19"/>
      <c r="D561" s="19"/>
      <c r="E561" s="19"/>
      <c r="F561" s="19"/>
      <c r="O561" s="16"/>
    </row>
    <row r="562" ht="14.25" customHeight="1">
      <c r="C562" s="19"/>
      <c r="D562" s="19"/>
      <c r="E562" s="19"/>
      <c r="F562" s="19"/>
      <c r="O562" s="16"/>
    </row>
    <row r="563" ht="14.25" customHeight="1">
      <c r="C563" s="19"/>
      <c r="D563" s="19"/>
      <c r="E563" s="19"/>
      <c r="F563" s="19"/>
      <c r="O563" s="16"/>
    </row>
    <row r="564" ht="14.25" customHeight="1">
      <c r="C564" s="19"/>
      <c r="D564" s="19"/>
      <c r="E564" s="19"/>
      <c r="F564" s="19"/>
      <c r="O564" s="16"/>
    </row>
    <row r="565" ht="14.25" customHeight="1">
      <c r="C565" s="19"/>
      <c r="D565" s="19"/>
      <c r="E565" s="19"/>
      <c r="F565" s="19"/>
      <c r="O565" s="16"/>
    </row>
    <row r="566" ht="14.25" customHeight="1">
      <c r="C566" s="19"/>
      <c r="D566" s="19"/>
      <c r="E566" s="19"/>
      <c r="F566" s="19"/>
      <c r="O566" s="16"/>
    </row>
    <row r="567" ht="14.25" customHeight="1">
      <c r="C567" s="19"/>
      <c r="D567" s="19"/>
      <c r="E567" s="19"/>
      <c r="F567" s="19"/>
      <c r="O567" s="16"/>
    </row>
    <row r="568" ht="14.25" customHeight="1">
      <c r="C568" s="19"/>
      <c r="D568" s="19"/>
      <c r="E568" s="19"/>
      <c r="F568" s="19"/>
      <c r="O568" s="16"/>
    </row>
    <row r="569" ht="14.25" customHeight="1">
      <c r="C569" s="19"/>
      <c r="D569" s="19"/>
      <c r="E569" s="19"/>
      <c r="F569" s="19"/>
      <c r="O569" s="16"/>
    </row>
    <row r="570" ht="14.25" customHeight="1">
      <c r="C570" s="19"/>
      <c r="D570" s="19"/>
      <c r="E570" s="19"/>
      <c r="F570" s="19"/>
      <c r="O570" s="16"/>
    </row>
    <row r="571" ht="14.25" customHeight="1">
      <c r="C571" s="19"/>
      <c r="D571" s="19"/>
      <c r="E571" s="19"/>
      <c r="F571" s="19"/>
      <c r="O571" s="16"/>
    </row>
    <row r="572" ht="14.25" customHeight="1">
      <c r="C572" s="19"/>
      <c r="D572" s="19"/>
      <c r="E572" s="19"/>
      <c r="F572" s="19"/>
      <c r="O572" s="16"/>
    </row>
    <row r="573" ht="14.25" customHeight="1">
      <c r="C573" s="19"/>
      <c r="D573" s="19"/>
      <c r="E573" s="19"/>
      <c r="F573" s="19"/>
      <c r="O573" s="16"/>
    </row>
    <row r="574" ht="14.25" customHeight="1">
      <c r="C574" s="19"/>
      <c r="D574" s="19"/>
      <c r="E574" s="19"/>
      <c r="F574" s="19"/>
      <c r="O574" s="16"/>
    </row>
    <row r="575" ht="14.25" customHeight="1">
      <c r="C575" s="19"/>
      <c r="D575" s="19"/>
      <c r="E575" s="19"/>
      <c r="F575" s="19"/>
      <c r="O575" s="16"/>
    </row>
    <row r="576" ht="14.25" customHeight="1">
      <c r="C576" s="19"/>
      <c r="D576" s="19"/>
      <c r="E576" s="19"/>
      <c r="F576" s="19"/>
      <c r="O576" s="16"/>
    </row>
    <row r="577" ht="14.25" customHeight="1">
      <c r="C577" s="19"/>
      <c r="D577" s="19"/>
      <c r="E577" s="19"/>
      <c r="F577" s="19"/>
      <c r="O577" s="16"/>
    </row>
    <row r="578" ht="14.25" customHeight="1">
      <c r="C578" s="19"/>
      <c r="D578" s="19"/>
      <c r="E578" s="19"/>
      <c r="F578" s="19"/>
      <c r="O578" s="16"/>
    </row>
    <row r="579" ht="14.25" customHeight="1">
      <c r="C579" s="19"/>
      <c r="D579" s="19"/>
      <c r="E579" s="19"/>
      <c r="F579" s="19"/>
      <c r="O579" s="16"/>
    </row>
    <row r="580" ht="14.25" customHeight="1">
      <c r="C580" s="19"/>
      <c r="D580" s="19"/>
      <c r="E580" s="19"/>
      <c r="F580" s="19"/>
      <c r="O580" s="16"/>
    </row>
    <row r="581" ht="14.25" customHeight="1">
      <c r="C581" s="19"/>
      <c r="D581" s="19"/>
      <c r="E581" s="19"/>
      <c r="F581" s="19"/>
      <c r="O581" s="16"/>
    </row>
    <row r="582" ht="14.25" customHeight="1">
      <c r="C582" s="19"/>
      <c r="D582" s="19"/>
      <c r="E582" s="19"/>
      <c r="F582" s="19"/>
      <c r="O582" s="16"/>
    </row>
    <row r="583" ht="14.25" customHeight="1">
      <c r="C583" s="19"/>
      <c r="D583" s="19"/>
      <c r="E583" s="19"/>
      <c r="F583" s="19"/>
      <c r="O583" s="16"/>
    </row>
    <row r="584" ht="14.25" customHeight="1">
      <c r="C584" s="19"/>
      <c r="D584" s="19"/>
      <c r="E584" s="19"/>
      <c r="F584" s="19"/>
      <c r="O584" s="16"/>
    </row>
    <row r="585" ht="14.25" customHeight="1">
      <c r="C585" s="19"/>
      <c r="D585" s="19"/>
      <c r="E585" s="19"/>
      <c r="F585" s="19"/>
      <c r="O585" s="16"/>
    </row>
    <row r="586" ht="14.25" customHeight="1">
      <c r="C586" s="19"/>
      <c r="D586" s="19"/>
      <c r="E586" s="19"/>
      <c r="F586" s="19"/>
      <c r="O586" s="16"/>
    </row>
    <row r="587" ht="14.25" customHeight="1">
      <c r="C587" s="19"/>
      <c r="D587" s="19"/>
      <c r="E587" s="19"/>
      <c r="F587" s="19"/>
      <c r="O587" s="16"/>
    </row>
    <row r="588" ht="14.25" customHeight="1">
      <c r="C588" s="19"/>
      <c r="D588" s="19"/>
      <c r="E588" s="19"/>
      <c r="F588" s="19"/>
      <c r="O588" s="16"/>
    </row>
    <row r="589" ht="14.25" customHeight="1">
      <c r="C589" s="19"/>
      <c r="D589" s="19"/>
      <c r="E589" s="19"/>
      <c r="F589" s="19"/>
      <c r="O589" s="16"/>
    </row>
    <row r="590" ht="14.25" customHeight="1">
      <c r="C590" s="19"/>
      <c r="D590" s="19"/>
      <c r="E590" s="19"/>
      <c r="F590" s="19"/>
      <c r="O590" s="16"/>
    </row>
    <row r="591" ht="14.25" customHeight="1">
      <c r="C591" s="19"/>
      <c r="D591" s="19"/>
      <c r="E591" s="19"/>
      <c r="F591" s="19"/>
      <c r="O591" s="16"/>
    </row>
    <row r="592" ht="14.25" customHeight="1">
      <c r="C592" s="19"/>
      <c r="D592" s="19"/>
      <c r="E592" s="19"/>
      <c r="F592" s="19"/>
      <c r="O592" s="16"/>
    </row>
    <row r="593" ht="14.25" customHeight="1">
      <c r="C593" s="19"/>
      <c r="D593" s="19"/>
      <c r="E593" s="19"/>
      <c r="F593" s="19"/>
      <c r="O593" s="16"/>
    </row>
    <row r="594" ht="14.25" customHeight="1">
      <c r="C594" s="19"/>
      <c r="D594" s="19"/>
      <c r="E594" s="19"/>
      <c r="F594" s="19"/>
      <c r="O594" s="16"/>
    </row>
    <row r="595" ht="14.25" customHeight="1">
      <c r="C595" s="19"/>
      <c r="D595" s="19"/>
      <c r="E595" s="19"/>
      <c r="F595" s="19"/>
      <c r="O595" s="16"/>
    </row>
    <row r="596" ht="14.25" customHeight="1">
      <c r="C596" s="19"/>
      <c r="D596" s="19"/>
      <c r="E596" s="19"/>
      <c r="F596" s="19"/>
      <c r="O596" s="16"/>
    </row>
    <row r="597" ht="14.25" customHeight="1">
      <c r="C597" s="19"/>
      <c r="D597" s="19"/>
      <c r="E597" s="19"/>
      <c r="F597" s="19"/>
      <c r="O597" s="16"/>
    </row>
    <row r="598" ht="14.25" customHeight="1">
      <c r="C598" s="19"/>
      <c r="D598" s="19"/>
      <c r="E598" s="19"/>
      <c r="F598" s="19"/>
      <c r="O598" s="16"/>
    </row>
    <row r="599" ht="14.25" customHeight="1">
      <c r="C599" s="19"/>
      <c r="D599" s="19"/>
      <c r="E599" s="19"/>
      <c r="F599" s="19"/>
      <c r="O599" s="16"/>
    </row>
    <row r="600" ht="14.25" customHeight="1">
      <c r="C600" s="19"/>
      <c r="D600" s="19"/>
      <c r="E600" s="19"/>
      <c r="F600" s="19"/>
      <c r="O600" s="16"/>
    </row>
    <row r="601" ht="14.25" customHeight="1">
      <c r="C601" s="19"/>
      <c r="D601" s="19"/>
      <c r="E601" s="19"/>
      <c r="F601" s="19"/>
      <c r="O601" s="16"/>
    </row>
    <row r="602" ht="14.25" customHeight="1">
      <c r="C602" s="19"/>
      <c r="D602" s="19"/>
      <c r="E602" s="19"/>
      <c r="F602" s="19"/>
      <c r="O602" s="16"/>
    </row>
    <row r="603" ht="14.25" customHeight="1">
      <c r="C603" s="19"/>
      <c r="D603" s="19"/>
      <c r="E603" s="19"/>
      <c r="F603" s="19"/>
      <c r="O603" s="16"/>
    </row>
    <row r="604" ht="14.25" customHeight="1">
      <c r="C604" s="19"/>
      <c r="D604" s="19"/>
      <c r="E604" s="19"/>
      <c r="F604" s="19"/>
      <c r="O604" s="16"/>
    </row>
    <row r="605" ht="14.25" customHeight="1">
      <c r="C605" s="19"/>
      <c r="D605" s="19"/>
      <c r="E605" s="19"/>
      <c r="F605" s="19"/>
      <c r="O605" s="16"/>
    </row>
    <row r="606" ht="14.25" customHeight="1">
      <c r="C606" s="19"/>
      <c r="D606" s="19"/>
      <c r="E606" s="19"/>
      <c r="F606" s="19"/>
      <c r="O606" s="16"/>
    </row>
    <row r="607" ht="14.25" customHeight="1">
      <c r="C607" s="19"/>
      <c r="D607" s="19"/>
      <c r="E607" s="19"/>
      <c r="F607" s="19"/>
      <c r="O607" s="16"/>
    </row>
    <row r="608" ht="14.25" customHeight="1">
      <c r="C608" s="19"/>
      <c r="D608" s="19"/>
      <c r="E608" s="19"/>
      <c r="F608" s="19"/>
      <c r="O608" s="16"/>
    </row>
    <row r="609" ht="14.25" customHeight="1">
      <c r="C609" s="19"/>
      <c r="D609" s="19"/>
      <c r="E609" s="19"/>
      <c r="F609" s="19"/>
      <c r="O609" s="16"/>
    </row>
    <row r="610" ht="14.25" customHeight="1">
      <c r="C610" s="19"/>
      <c r="D610" s="19"/>
      <c r="E610" s="19"/>
      <c r="F610" s="19"/>
      <c r="O610" s="16"/>
    </row>
    <row r="611" ht="14.25" customHeight="1">
      <c r="C611" s="19"/>
      <c r="D611" s="19"/>
      <c r="E611" s="19"/>
      <c r="F611" s="19"/>
      <c r="O611" s="16"/>
    </row>
    <row r="612" ht="14.25" customHeight="1">
      <c r="C612" s="19"/>
      <c r="D612" s="19"/>
      <c r="E612" s="19"/>
      <c r="F612" s="19"/>
      <c r="O612" s="16"/>
    </row>
    <row r="613" ht="14.25" customHeight="1">
      <c r="C613" s="19"/>
      <c r="D613" s="19"/>
      <c r="E613" s="19"/>
      <c r="F613" s="19"/>
      <c r="O613" s="16"/>
    </row>
    <row r="614" ht="14.25" customHeight="1">
      <c r="C614" s="19"/>
      <c r="D614" s="19"/>
      <c r="E614" s="19"/>
      <c r="F614" s="19"/>
      <c r="O614" s="16"/>
    </row>
    <row r="615" ht="14.25" customHeight="1">
      <c r="C615" s="19"/>
      <c r="D615" s="19"/>
      <c r="E615" s="19"/>
      <c r="F615" s="19"/>
      <c r="O615" s="16"/>
    </row>
    <row r="616" ht="14.25" customHeight="1">
      <c r="C616" s="19"/>
      <c r="D616" s="19"/>
      <c r="E616" s="19"/>
      <c r="F616" s="19"/>
      <c r="O616" s="16"/>
    </row>
    <row r="617" ht="14.25" customHeight="1">
      <c r="C617" s="19"/>
      <c r="D617" s="19"/>
      <c r="E617" s="19"/>
      <c r="F617" s="19"/>
      <c r="O617" s="16"/>
    </row>
    <row r="618" ht="14.25" customHeight="1">
      <c r="C618" s="19"/>
      <c r="D618" s="19"/>
      <c r="E618" s="19"/>
      <c r="F618" s="19"/>
      <c r="O618" s="16"/>
    </row>
    <row r="619" ht="14.25" customHeight="1">
      <c r="C619" s="19"/>
      <c r="D619" s="19"/>
      <c r="E619" s="19"/>
      <c r="F619" s="19"/>
      <c r="O619" s="16"/>
    </row>
    <row r="620" ht="14.25" customHeight="1">
      <c r="C620" s="19"/>
      <c r="D620" s="19"/>
      <c r="E620" s="19"/>
      <c r="F620" s="19"/>
      <c r="O620" s="16"/>
    </row>
    <row r="621" ht="14.25" customHeight="1">
      <c r="C621" s="19"/>
      <c r="D621" s="19"/>
      <c r="E621" s="19"/>
      <c r="F621" s="19"/>
      <c r="O621" s="16"/>
    </row>
    <row r="622" ht="14.25" customHeight="1">
      <c r="C622" s="19"/>
      <c r="D622" s="19"/>
      <c r="E622" s="19"/>
      <c r="F622" s="19"/>
      <c r="O622" s="16"/>
    </row>
    <row r="623" ht="14.25" customHeight="1">
      <c r="C623" s="19"/>
      <c r="D623" s="19"/>
      <c r="E623" s="19"/>
      <c r="F623" s="19"/>
      <c r="O623" s="16"/>
    </row>
    <row r="624" ht="14.25" customHeight="1">
      <c r="C624" s="19"/>
      <c r="D624" s="19"/>
      <c r="E624" s="19"/>
      <c r="F624" s="19"/>
      <c r="O624" s="16"/>
    </row>
    <row r="625" ht="14.25" customHeight="1">
      <c r="C625" s="19"/>
      <c r="D625" s="19"/>
      <c r="E625" s="19"/>
      <c r="F625" s="19"/>
      <c r="O625" s="16"/>
    </row>
    <row r="626" ht="14.25" customHeight="1">
      <c r="C626" s="19"/>
      <c r="D626" s="19"/>
      <c r="E626" s="19"/>
      <c r="F626" s="19"/>
      <c r="O626" s="16"/>
    </row>
    <row r="627" ht="14.25" customHeight="1">
      <c r="C627" s="19"/>
      <c r="D627" s="19"/>
      <c r="E627" s="19"/>
      <c r="F627" s="19"/>
      <c r="O627" s="16"/>
    </row>
    <row r="628" ht="14.25" customHeight="1">
      <c r="C628" s="19"/>
      <c r="D628" s="19"/>
      <c r="E628" s="19"/>
      <c r="F628" s="19"/>
      <c r="O628" s="16"/>
    </row>
    <row r="629" ht="14.25" customHeight="1">
      <c r="C629" s="19"/>
      <c r="D629" s="19"/>
      <c r="E629" s="19"/>
      <c r="F629" s="19"/>
      <c r="O629" s="16"/>
    </row>
    <row r="630" ht="14.25" customHeight="1">
      <c r="C630" s="19"/>
      <c r="D630" s="19"/>
      <c r="E630" s="19"/>
      <c r="F630" s="19"/>
      <c r="O630" s="16"/>
    </row>
    <row r="631" ht="14.25" customHeight="1">
      <c r="C631" s="19"/>
      <c r="D631" s="19"/>
      <c r="E631" s="19"/>
      <c r="F631" s="19"/>
      <c r="O631" s="16"/>
    </row>
    <row r="632" ht="14.25" customHeight="1">
      <c r="C632" s="19"/>
      <c r="D632" s="19"/>
      <c r="E632" s="19"/>
      <c r="F632" s="19"/>
      <c r="O632" s="16"/>
    </row>
    <row r="633" ht="14.25" customHeight="1">
      <c r="C633" s="19"/>
      <c r="D633" s="19"/>
      <c r="E633" s="19"/>
      <c r="F633" s="19"/>
      <c r="O633" s="16"/>
    </row>
    <row r="634" ht="14.25" customHeight="1">
      <c r="C634" s="19"/>
      <c r="D634" s="19"/>
      <c r="E634" s="19"/>
      <c r="F634" s="19"/>
      <c r="O634" s="16"/>
    </row>
    <row r="635" ht="14.25" customHeight="1">
      <c r="C635" s="19"/>
      <c r="D635" s="19"/>
      <c r="E635" s="19"/>
      <c r="F635" s="19"/>
      <c r="O635" s="16"/>
    </row>
    <row r="636" ht="14.25" customHeight="1">
      <c r="C636" s="19"/>
      <c r="D636" s="19"/>
      <c r="E636" s="19"/>
      <c r="F636" s="19"/>
      <c r="O636" s="16"/>
    </row>
    <row r="637" ht="14.25" customHeight="1">
      <c r="C637" s="19"/>
      <c r="D637" s="19"/>
      <c r="E637" s="19"/>
      <c r="F637" s="19"/>
      <c r="O637" s="16"/>
    </row>
    <row r="638" ht="14.25" customHeight="1">
      <c r="C638" s="19"/>
      <c r="D638" s="19"/>
      <c r="E638" s="19"/>
      <c r="F638" s="19"/>
      <c r="O638" s="16"/>
    </row>
    <row r="639" ht="14.25" customHeight="1">
      <c r="C639" s="19"/>
      <c r="D639" s="19"/>
      <c r="E639" s="19"/>
      <c r="F639" s="19"/>
      <c r="O639" s="16"/>
    </row>
    <row r="640" ht="14.25" customHeight="1">
      <c r="C640" s="19"/>
      <c r="D640" s="19"/>
      <c r="E640" s="19"/>
      <c r="F640" s="19"/>
      <c r="O640" s="16"/>
    </row>
    <row r="641" ht="14.25" customHeight="1">
      <c r="C641" s="19"/>
      <c r="D641" s="19"/>
      <c r="E641" s="19"/>
      <c r="F641" s="19"/>
      <c r="O641" s="16"/>
    </row>
    <row r="642" ht="14.25" customHeight="1">
      <c r="C642" s="19"/>
      <c r="D642" s="19"/>
      <c r="E642" s="19"/>
      <c r="F642" s="19"/>
      <c r="O642" s="16"/>
    </row>
    <row r="643" ht="14.25" customHeight="1">
      <c r="C643" s="19"/>
      <c r="D643" s="19"/>
      <c r="E643" s="19"/>
      <c r="F643" s="19"/>
      <c r="O643" s="16"/>
    </row>
    <row r="644" ht="14.25" customHeight="1">
      <c r="C644" s="19"/>
      <c r="D644" s="19"/>
      <c r="E644" s="19"/>
      <c r="F644" s="19"/>
      <c r="O644" s="16"/>
    </row>
    <row r="645" ht="14.25" customHeight="1">
      <c r="C645" s="19"/>
      <c r="D645" s="19"/>
      <c r="E645" s="19"/>
      <c r="F645" s="19"/>
      <c r="O645" s="16"/>
    </row>
    <row r="646" ht="14.25" customHeight="1">
      <c r="C646" s="19"/>
      <c r="D646" s="19"/>
      <c r="E646" s="19"/>
      <c r="F646" s="19"/>
      <c r="O646" s="16"/>
    </row>
    <row r="647" ht="14.25" customHeight="1">
      <c r="C647" s="19"/>
      <c r="D647" s="19"/>
      <c r="E647" s="19"/>
      <c r="F647" s="19"/>
      <c r="O647" s="16"/>
    </row>
    <row r="648" ht="14.25" customHeight="1">
      <c r="C648" s="19"/>
      <c r="D648" s="19"/>
      <c r="E648" s="19"/>
      <c r="F648" s="19"/>
      <c r="O648" s="16"/>
    </row>
    <row r="649" ht="14.25" customHeight="1">
      <c r="C649" s="19"/>
      <c r="D649" s="19"/>
      <c r="E649" s="19"/>
      <c r="F649" s="19"/>
      <c r="O649" s="16"/>
    </row>
    <row r="650" ht="14.25" customHeight="1">
      <c r="C650" s="19"/>
      <c r="D650" s="19"/>
      <c r="E650" s="19"/>
      <c r="F650" s="19"/>
      <c r="O650" s="16"/>
    </row>
    <row r="651" ht="14.25" customHeight="1">
      <c r="C651" s="19"/>
      <c r="D651" s="19"/>
      <c r="E651" s="19"/>
      <c r="F651" s="19"/>
      <c r="O651" s="16"/>
    </row>
    <row r="652" ht="14.25" customHeight="1">
      <c r="C652" s="19"/>
      <c r="D652" s="19"/>
      <c r="E652" s="19"/>
      <c r="F652" s="19"/>
      <c r="O652" s="16"/>
    </row>
    <row r="653" ht="14.25" customHeight="1">
      <c r="C653" s="19"/>
      <c r="D653" s="19"/>
      <c r="E653" s="19"/>
      <c r="F653" s="19"/>
      <c r="O653" s="16"/>
    </row>
    <row r="654" ht="14.25" customHeight="1">
      <c r="C654" s="19"/>
      <c r="D654" s="19"/>
      <c r="E654" s="19"/>
      <c r="F654" s="19"/>
      <c r="O654" s="16"/>
    </row>
    <row r="655" ht="14.25" customHeight="1">
      <c r="C655" s="19"/>
      <c r="D655" s="19"/>
      <c r="E655" s="19"/>
      <c r="F655" s="19"/>
      <c r="O655" s="16"/>
    </row>
    <row r="656" ht="14.25" customHeight="1">
      <c r="C656" s="19"/>
      <c r="D656" s="19"/>
      <c r="E656" s="19"/>
      <c r="F656" s="19"/>
      <c r="O656" s="16"/>
    </row>
    <row r="657" ht="14.25" customHeight="1">
      <c r="C657" s="19"/>
      <c r="D657" s="19"/>
      <c r="E657" s="19"/>
      <c r="F657" s="19"/>
      <c r="O657" s="16"/>
    </row>
    <row r="658" ht="14.25" customHeight="1">
      <c r="C658" s="19"/>
      <c r="D658" s="19"/>
      <c r="E658" s="19"/>
      <c r="F658" s="19"/>
      <c r="O658" s="16"/>
    </row>
    <row r="659" ht="14.25" customHeight="1">
      <c r="C659" s="19"/>
      <c r="D659" s="19"/>
      <c r="E659" s="19"/>
      <c r="F659" s="19"/>
      <c r="O659" s="16"/>
    </row>
    <row r="660" ht="14.25" customHeight="1">
      <c r="C660" s="19"/>
      <c r="D660" s="19"/>
      <c r="E660" s="19"/>
      <c r="F660" s="19"/>
      <c r="O660" s="16"/>
    </row>
    <row r="661" ht="14.25" customHeight="1">
      <c r="C661" s="19"/>
      <c r="D661" s="19"/>
      <c r="E661" s="19"/>
      <c r="F661" s="19"/>
      <c r="O661" s="16"/>
    </row>
    <row r="662" ht="14.25" customHeight="1">
      <c r="C662" s="19"/>
      <c r="D662" s="19"/>
      <c r="E662" s="19"/>
      <c r="F662" s="19"/>
      <c r="O662" s="16"/>
    </row>
    <row r="663" ht="14.25" customHeight="1">
      <c r="C663" s="19"/>
      <c r="D663" s="19"/>
      <c r="E663" s="19"/>
      <c r="F663" s="19"/>
      <c r="O663" s="16"/>
    </row>
    <row r="664" ht="14.25" customHeight="1">
      <c r="C664" s="19"/>
      <c r="D664" s="19"/>
      <c r="E664" s="19"/>
      <c r="F664" s="19"/>
      <c r="O664" s="16"/>
    </row>
    <row r="665" ht="14.25" customHeight="1">
      <c r="C665" s="19"/>
      <c r="D665" s="19"/>
      <c r="E665" s="19"/>
      <c r="F665" s="19"/>
      <c r="O665" s="16"/>
    </row>
    <row r="666" ht="14.25" customHeight="1">
      <c r="C666" s="19"/>
      <c r="D666" s="19"/>
      <c r="E666" s="19"/>
      <c r="F666" s="19"/>
      <c r="O666" s="16"/>
    </row>
    <row r="667" ht="14.25" customHeight="1">
      <c r="C667" s="19"/>
      <c r="D667" s="19"/>
      <c r="E667" s="19"/>
      <c r="F667" s="19"/>
      <c r="O667" s="16"/>
    </row>
    <row r="668" ht="14.25" customHeight="1">
      <c r="C668" s="19"/>
      <c r="D668" s="19"/>
      <c r="E668" s="19"/>
      <c r="F668" s="19"/>
      <c r="O668" s="16"/>
    </row>
    <row r="669" ht="14.25" customHeight="1">
      <c r="C669" s="19"/>
      <c r="D669" s="19"/>
      <c r="E669" s="19"/>
      <c r="F669" s="19"/>
      <c r="O669" s="16"/>
    </row>
    <row r="670" ht="14.25" customHeight="1">
      <c r="C670" s="19"/>
      <c r="D670" s="19"/>
      <c r="E670" s="19"/>
      <c r="F670" s="19"/>
      <c r="O670" s="16"/>
    </row>
    <row r="671" ht="14.25" customHeight="1">
      <c r="C671" s="19"/>
      <c r="D671" s="19"/>
      <c r="E671" s="19"/>
      <c r="F671" s="19"/>
      <c r="O671" s="16"/>
    </row>
    <row r="672" ht="14.25" customHeight="1">
      <c r="C672" s="19"/>
      <c r="D672" s="19"/>
      <c r="E672" s="19"/>
      <c r="F672" s="19"/>
      <c r="O672" s="16"/>
    </row>
    <row r="673" ht="14.25" customHeight="1">
      <c r="C673" s="19"/>
      <c r="D673" s="19"/>
      <c r="E673" s="19"/>
      <c r="F673" s="19"/>
      <c r="O673" s="16"/>
    </row>
    <row r="674" ht="14.25" customHeight="1">
      <c r="C674" s="19"/>
      <c r="D674" s="19"/>
      <c r="E674" s="19"/>
      <c r="F674" s="19"/>
      <c r="O674" s="16"/>
    </row>
    <row r="675" ht="14.25" customHeight="1">
      <c r="C675" s="19"/>
      <c r="D675" s="19"/>
      <c r="E675" s="19"/>
      <c r="F675" s="19"/>
      <c r="O675" s="16"/>
    </row>
    <row r="676" ht="14.25" customHeight="1">
      <c r="C676" s="19"/>
      <c r="D676" s="19"/>
      <c r="E676" s="19"/>
      <c r="F676" s="19"/>
      <c r="O676" s="16"/>
    </row>
    <row r="677" ht="14.25" customHeight="1">
      <c r="C677" s="19"/>
      <c r="D677" s="19"/>
      <c r="E677" s="19"/>
      <c r="F677" s="19"/>
      <c r="O677" s="16"/>
    </row>
    <row r="678" ht="14.25" customHeight="1">
      <c r="C678" s="19"/>
      <c r="D678" s="19"/>
      <c r="E678" s="19"/>
      <c r="F678" s="19"/>
      <c r="O678" s="16"/>
    </row>
    <row r="679" ht="14.25" customHeight="1">
      <c r="C679" s="19"/>
      <c r="D679" s="19"/>
      <c r="E679" s="19"/>
      <c r="F679" s="19"/>
      <c r="O679" s="16"/>
    </row>
    <row r="680" ht="14.25" customHeight="1">
      <c r="C680" s="19"/>
      <c r="D680" s="19"/>
      <c r="E680" s="19"/>
      <c r="F680" s="19"/>
      <c r="O680" s="16"/>
    </row>
    <row r="681" ht="14.25" customHeight="1">
      <c r="C681" s="19"/>
      <c r="D681" s="19"/>
      <c r="E681" s="19"/>
      <c r="F681" s="19"/>
      <c r="O681" s="16"/>
    </row>
    <row r="682" ht="14.25" customHeight="1">
      <c r="C682" s="19"/>
      <c r="D682" s="19"/>
      <c r="E682" s="19"/>
      <c r="F682" s="19"/>
      <c r="O682" s="16"/>
    </row>
    <row r="683" ht="14.25" customHeight="1">
      <c r="C683" s="19"/>
      <c r="D683" s="19"/>
      <c r="E683" s="19"/>
      <c r="F683" s="19"/>
      <c r="O683" s="16"/>
    </row>
    <row r="684" ht="14.25" customHeight="1">
      <c r="C684" s="19"/>
      <c r="D684" s="19"/>
      <c r="E684" s="19"/>
      <c r="F684" s="19"/>
      <c r="O684" s="16"/>
    </row>
    <row r="685" ht="14.25" customHeight="1">
      <c r="C685" s="19"/>
      <c r="D685" s="19"/>
      <c r="E685" s="19"/>
      <c r="F685" s="19"/>
      <c r="O685" s="16"/>
    </row>
    <row r="686" ht="14.25" customHeight="1">
      <c r="C686" s="19"/>
      <c r="D686" s="19"/>
      <c r="E686" s="19"/>
      <c r="F686" s="19"/>
      <c r="O686" s="16"/>
    </row>
    <row r="687" ht="14.25" customHeight="1">
      <c r="C687" s="19"/>
      <c r="D687" s="19"/>
      <c r="E687" s="19"/>
      <c r="F687" s="19"/>
      <c r="O687" s="16"/>
    </row>
    <row r="688" ht="14.25" customHeight="1">
      <c r="C688" s="19"/>
      <c r="D688" s="19"/>
      <c r="E688" s="19"/>
      <c r="F688" s="19"/>
      <c r="O688" s="16"/>
    </row>
    <row r="689" ht="14.25" customHeight="1">
      <c r="C689" s="19"/>
      <c r="D689" s="19"/>
      <c r="E689" s="19"/>
      <c r="F689" s="19"/>
      <c r="O689" s="16"/>
    </row>
    <row r="690" ht="14.25" customHeight="1">
      <c r="C690" s="19"/>
      <c r="D690" s="19"/>
      <c r="E690" s="19"/>
      <c r="F690" s="19"/>
      <c r="O690" s="16"/>
    </row>
    <row r="691" ht="14.25" customHeight="1">
      <c r="C691" s="19"/>
      <c r="D691" s="19"/>
      <c r="E691" s="19"/>
      <c r="F691" s="19"/>
      <c r="O691" s="16"/>
    </row>
    <row r="692" ht="14.25" customHeight="1">
      <c r="C692" s="19"/>
      <c r="D692" s="19"/>
      <c r="E692" s="19"/>
      <c r="F692" s="19"/>
      <c r="O692" s="16"/>
    </row>
    <row r="693" ht="14.25" customHeight="1">
      <c r="C693" s="19"/>
      <c r="D693" s="19"/>
      <c r="E693" s="19"/>
      <c r="F693" s="19"/>
      <c r="O693" s="16"/>
    </row>
    <row r="694" ht="14.25" customHeight="1">
      <c r="C694" s="19"/>
      <c r="D694" s="19"/>
      <c r="E694" s="19"/>
      <c r="F694" s="19"/>
      <c r="O694" s="16"/>
    </row>
    <row r="695" ht="14.25" customHeight="1">
      <c r="C695" s="19"/>
      <c r="D695" s="19"/>
      <c r="E695" s="19"/>
      <c r="F695" s="19"/>
      <c r="O695" s="16"/>
    </row>
    <row r="696" ht="14.25" customHeight="1">
      <c r="C696" s="19"/>
      <c r="D696" s="19"/>
      <c r="E696" s="19"/>
      <c r="F696" s="19"/>
      <c r="O696" s="16"/>
    </row>
    <row r="697" ht="14.25" customHeight="1">
      <c r="C697" s="19"/>
      <c r="D697" s="19"/>
      <c r="E697" s="19"/>
      <c r="F697" s="19"/>
      <c r="O697" s="16"/>
    </row>
    <row r="698" ht="14.25" customHeight="1">
      <c r="C698" s="19"/>
      <c r="D698" s="19"/>
      <c r="E698" s="19"/>
      <c r="F698" s="19"/>
      <c r="O698" s="16"/>
    </row>
    <row r="699" ht="14.25" customHeight="1">
      <c r="C699" s="19"/>
      <c r="D699" s="19"/>
      <c r="E699" s="19"/>
      <c r="F699" s="19"/>
      <c r="O699" s="16"/>
    </row>
    <row r="700" ht="14.25" customHeight="1">
      <c r="C700" s="19"/>
      <c r="D700" s="19"/>
      <c r="E700" s="19"/>
      <c r="F700" s="19"/>
      <c r="O700" s="16"/>
    </row>
    <row r="701" ht="14.25" customHeight="1">
      <c r="C701" s="19"/>
      <c r="D701" s="19"/>
      <c r="E701" s="19"/>
      <c r="F701" s="19"/>
      <c r="O701" s="16"/>
    </row>
    <row r="702" ht="14.25" customHeight="1">
      <c r="C702" s="19"/>
      <c r="D702" s="19"/>
      <c r="E702" s="19"/>
      <c r="F702" s="19"/>
      <c r="O702" s="16"/>
    </row>
    <row r="703" ht="14.25" customHeight="1">
      <c r="C703" s="19"/>
      <c r="D703" s="19"/>
      <c r="E703" s="19"/>
      <c r="F703" s="19"/>
      <c r="O703" s="16"/>
    </row>
    <row r="704" ht="14.25" customHeight="1">
      <c r="C704" s="19"/>
      <c r="D704" s="19"/>
      <c r="E704" s="19"/>
      <c r="F704" s="19"/>
      <c r="O704" s="16"/>
    </row>
    <row r="705" ht="14.25" customHeight="1">
      <c r="C705" s="19"/>
      <c r="D705" s="19"/>
      <c r="E705" s="19"/>
      <c r="F705" s="19"/>
      <c r="O705" s="16"/>
    </row>
    <row r="706" ht="14.25" customHeight="1">
      <c r="C706" s="19"/>
      <c r="D706" s="19"/>
      <c r="E706" s="19"/>
      <c r="F706" s="19"/>
      <c r="O706" s="16"/>
    </row>
    <row r="707" ht="14.25" customHeight="1">
      <c r="C707" s="19"/>
      <c r="D707" s="19"/>
      <c r="E707" s="19"/>
      <c r="F707" s="19"/>
      <c r="O707" s="16"/>
    </row>
    <row r="708" ht="14.25" customHeight="1">
      <c r="C708" s="19"/>
      <c r="D708" s="19"/>
      <c r="E708" s="19"/>
      <c r="F708" s="19"/>
      <c r="O708" s="16"/>
    </row>
    <row r="709" ht="14.25" customHeight="1">
      <c r="C709" s="19"/>
      <c r="D709" s="19"/>
      <c r="E709" s="19"/>
      <c r="F709" s="19"/>
      <c r="O709" s="16"/>
    </row>
    <row r="710" ht="14.25" customHeight="1">
      <c r="C710" s="19"/>
      <c r="D710" s="19"/>
      <c r="E710" s="19"/>
      <c r="F710" s="19"/>
      <c r="O710" s="16"/>
    </row>
    <row r="711" ht="14.25" customHeight="1">
      <c r="C711" s="19"/>
      <c r="D711" s="19"/>
      <c r="E711" s="19"/>
      <c r="F711" s="19"/>
      <c r="O711" s="16"/>
    </row>
    <row r="712" ht="14.25" customHeight="1">
      <c r="C712" s="19"/>
      <c r="D712" s="19"/>
      <c r="E712" s="19"/>
      <c r="F712" s="19"/>
      <c r="O712" s="16"/>
    </row>
    <row r="713" ht="14.25" customHeight="1">
      <c r="C713" s="19"/>
      <c r="D713" s="19"/>
      <c r="E713" s="19"/>
      <c r="F713" s="19"/>
      <c r="O713" s="16"/>
    </row>
    <row r="714" ht="14.25" customHeight="1">
      <c r="C714" s="19"/>
      <c r="D714" s="19"/>
      <c r="E714" s="19"/>
      <c r="F714" s="19"/>
      <c r="O714" s="16"/>
    </row>
    <row r="715" ht="14.25" customHeight="1">
      <c r="C715" s="19"/>
      <c r="D715" s="19"/>
      <c r="E715" s="19"/>
      <c r="F715" s="19"/>
      <c r="O715" s="16"/>
    </row>
    <row r="716" ht="14.25" customHeight="1">
      <c r="C716" s="19"/>
      <c r="D716" s="19"/>
      <c r="E716" s="19"/>
      <c r="F716" s="19"/>
      <c r="O716" s="16"/>
    </row>
    <row r="717" ht="14.25" customHeight="1">
      <c r="C717" s="19"/>
      <c r="D717" s="19"/>
      <c r="E717" s="19"/>
      <c r="F717" s="19"/>
      <c r="O717" s="16"/>
    </row>
    <row r="718" ht="14.25" customHeight="1">
      <c r="C718" s="19"/>
      <c r="D718" s="19"/>
      <c r="E718" s="19"/>
      <c r="F718" s="19"/>
      <c r="O718" s="16"/>
    </row>
    <row r="719" ht="14.25" customHeight="1">
      <c r="C719" s="19"/>
      <c r="D719" s="19"/>
      <c r="E719" s="19"/>
      <c r="F719" s="19"/>
      <c r="O719" s="16"/>
    </row>
    <row r="720" ht="14.25" customHeight="1">
      <c r="C720" s="19"/>
      <c r="D720" s="19"/>
      <c r="E720" s="19"/>
      <c r="F720" s="19"/>
      <c r="O720" s="16"/>
    </row>
    <row r="721" ht="14.25" customHeight="1">
      <c r="C721" s="19"/>
      <c r="D721" s="19"/>
      <c r="E721" s="19"/>
      <c r="F721" s="19"/>
      <c r="O721" s="16"/>
    </row>
    <row r="722" ht="14.25" customHeight="1">
      <c r="C722" s="19"/>
      <c r="D722" s="19"/>
      <c r="E722" s="19"/>
      <c r="F722" s="19"/>
      <c r="O722" s="16"/>
    </row>
    <row r="723" ht="14.25" customHeight="1">
      <c r="C723" s="19"/>
      <c r="D723" s="19"/>
      <c r="E723" s="19"/>
      <c r="F723" s="19"/>
      <c r="O723" s="16"/>
    </row>
    <row r="724" ht="14.25" customHeight="1">
      <c r="C724" s="19"/>
      <c r="D724" s="19"/>
      <c r="E724" s="19"/>
      <c r="F724" s="19"/>
      <c r="O724" s="16"/>
    </row>
    <row r="725" ht="14.25" customHeight="1">
      <c r="C725" s="19"/>
      <c r="D725" s="19"/>
      <c r="E725" s="19"/>
      <c r="F725" s="19"/>
      <c r="O725" s="16"/>
    </row>
    <row r="726" ht="14.25" customHeight="1">
      <c r="C726" s="19"/>
      <c r="D726" s="19"/>
      <c r="E726" s="19"/>
      <c r="F726" s="19"/>
      <c r="O726" s="16"/>
    </row>
    <row r="727" ht="14.25" customHeight="1">
      <c r="C727" s="19"/>
      <c r="D727" s="19"/>
      <c r="E727" s="19"/>
      <c r="F727" s="19"/>
      <c r="O727" s="16"/>
    </row>
    <row r="728" ht="14.25" customHeight="1">
      <c r="C728" s="19"/>
      <c r="D728" s="19"/>
      <c r="E728" s="19"/>
      <c r="F728" s="19"/>
      <c r="O728" s="16"/>
    </row>
    <row r="729" ht="14.25" customHeight="1">
      <c r="C729" s="19"/>
      <c r="D729" s="19"/>
      <c r="E729" s="19"/>
      <c r="F729" s="19"/>
      <c r="O729" s="16"/>
    </row>
    <row r="730" ht="14.25" customHeight="1">
      <c r="C730" s="19"/>
      <c r="D730" s="19"/>
      <c r="E730" s="19"/>
      <c r="F730" s="19"/>
      <c r="O730" s="16"/>
    </row>
    <row r="731" ht="14.25" customHeight="1">
      <c r="C731" s="19"/>
      <c r="D731" s="19"/>
      <c r="E731" s="19"/>
      <c r="F731" s="19"/>
      <c r="O731" s="16"/>
    </row>
    <row r="732" ht="14.25" customHeight="1">
      <c r="C732" s="19"/>
      <c r="D732" s="19"/>
      <c r="E732" s="19"/>
      <c r="F732" s="19"/>
      <c r="O732" s="16"/>
    </row>
    <row r="733" ht="14.25" customHeight="1">
      <c r="C733" s="19"/>
      <c r="D733" s="19"/>
      <c r="E733" s="19"/>
      <c r="F733" s="19"/>
      <c r="O733" s="16"/>
    </row>
    <row r="734" ht="14.25" customHeight="1">
      <c r="C734" s="19"/>
      <c r="D734" s="19"/>
      <c r="E734" s="19"/>
      <c r="F734" s="19"/>
      <c r="O734" s="16"/>
    </row>
    <row r="735" ht="14.25" customHeight="1">
      <c r="C735" s="19"/>
      <c r="D735" s="19"/>
      <c r="E735" s="19"/>
      <c r="F735" s="19"/>
      <c r="O735" s="16"/>
    </row>
    <row r="736" ht="14.25" customHeight="1">
      <c r="C736" s="19"/>
      <c r="D736" s="19"/>
      <c r="E736" s="19"/>
      <c r="F736" s="19"/>
      <c r="O736" s="16"/>
    </row>
    <row r="737" ht="14.25" customHeight="1">
      <c r="C737" s="19"/>
      <c r="D737" s="19"/>
      <c r="E737" s="19"/>
      <c r="F737" s="19"/>
      <c r="O737" s="16"/>
    </row>
    <row r="738" ht="14.25" customHeight="1">
      <c r="C738" s="19"/>
      <c r="D738" s="19"/>
      <c r="E738" s="19"/>
      <c r="F738" s="19"/>
      <c r="O738" s="16"/>
    </row>
    <row r="739" ht="14.25" customHeight="1">
      <c r="C739" s="19"/>
      <c r="D739" s="19"/>
      <c r="E739" s="19"/>
      <c r="F739" s="19"/>
      <c r="O739" s="16"/>
    </row>
    <row r="740" ht="14.25" customHeight="1">
      <c r="C740" s="19"/>
      <c r="D740" s="19"/>
      <c r="E740" s="19"/>
      <c r="F740" s="19"/>
      <c r="O740" s="16"/>
    </row>
    <row r="741" ht="14.25" customHeight="1">
      <c r="C741" s="19"/>
      <c r="D741" s="19"/>
      <c r="E741" s="19"/>
      <c r="F741" s="19"/>
      <c r="O741" s="16"/>
    </row>
    <row r="742" ht="14.25" customHeight="1">
      <c r="C742" s="19"/>
      <c r="D742" s="19"/>
      <c r="E742" s="19"/>
      <c r="F742" s="19"/>
      <c r="O742" s="16"/>
    </row>
    <row r="743" ht="14.25" customHeight="1">
      <c r="C743" s="19"/>
      <c r="D743" s="19"/>
      <c r="E743" s="19"/>
      <c r="F743" s="19"/>
      <c r="O743" s="16"/>
    </row>
    <row r="744" ht="14.25" customHeight="1">
      <c r="C744" s="19"/>
      <c r="D744" s="19"/>
      <c r="E744" s="19"/>
      <c r="F744" s="19"/>
      <c r="O744" s="16"/>
    </row>
    <row r="745" ht="14.25" customHeight="1">
      <c r="C745" s="19"/>
      <c r="D745" s="19"/>
      <c r="E745" s="19"/>
      <c r="F745" s="19"/>
      <c r="O745" s="16"/>
    </row>
    <row r="746" ht="14.25" customHeight="1">
      <c r="C746" s="19"/>
      <c r="D746" s="19"/>
      <c r="E746" s="19"/>
      <c r="F746" s="19"/>
      <c r="O746" s="16"/>
    </row>
    <row r="747" ht="14.25" customHeight="1">
      <c r="C747" s="19"/>
      <c r="D747" s="19"/>
      <c r="E747" s="19"/>
      <c r="F747" s="19"/>
      <c r="O747" s="16"/>
    </row>
    <row r="748" ht="14.25" customHeight="1">
      <c r="C748" s="19"/>
      <c r="D748" s="19"/>
      <c r="E748" s="19"/>
      <c r="F748" s="19"/>
      <c r="O748" s="16"/>
    </row>
    <row r="749" ht="14.25" customHeight="1">
      <c r="C749" s="19"/>
      <c r="D749" s="19"/>
      <c r="E749" s="19"/>
      <c r="F749" s="19"/>
      <c r="O749" s="16"/>
    </row>
    <row r="750" ht="14.25" customHeight="1">
      <c r="C750" s="19"/>
      <c r="D750" s="19"/>
      <c r="E750" s="19"/>
      <c r="F750" s="19"/>
      <c r="O750" s="16"/>
    </row>
    <row r="751" ht="14.25" customHeight="1">
      <c r="C751" s="19"/>
      <c r="D751" s="19"/>
      <c r="E751" s="19"/>
      <c r="F751" s="19"/>
      <c r="O751" s="16"/>
    </row>
    <row r="752" ht="14.25" customHeight="1">
      <c r="C752" s="19"/>
      <c r="D752" s="19"/>
      <c r="E752" s="19"/>
      <c r="F752" s="19"/>
      <c r="O752" s="16"/>
    </row>
    <row r="753" ht="14.25" customHeight="1">
      <c r="C753" s="19"/>
      <c r="D753" s="19"/>
      <c r="E753" s="19"/>
      <c r="F753" s="19"/>
      <c r="O753" s="16"/>
    </row>
    <row r="754" ht="14.25" customHeight="1">
      <c r="C754" s="19"/>
      <c r="D754" s="19"/>
      <c r="E754" s="19"/>
      <c r="F754" s="19"/>
      <c r="O754" s="16"/>
    </row>
    <row r="755" ht="14.25" customHeight="1">
      <c r="C755" s="19"/>
      <c r="D755" s="19"/>
      <c r="E755" s="19"/>
      <c r="F755" s="19"/>
      <c r="O755" s="16"/>
    </row>
    <row r="756" ht="14.25" customHeight="1">
      <c r="C756" s="19"/>
      <c r="D756" s="19"/>
      <c r="E756" s="19"/>
      <c r="F756" s="19"/>
      <c r="O756" s="16"/>
    </row>
    <row r="757" ht="14.25" customHeight="1">
      <c r="C757" s="19"/>
      <c r="D757" s="19"/>
      <c r="E757" s="19"/>
      <c r="F757" s="19"/>
      <c r="O757" s="16"/>
    </row>
    <row r="758" ht="14.25" customHeight="1">
      <c r="C758" s="19"/>
      <c r="D758" s="19"/>
      <c r="E758" s="19"/>
      <c r="F758" s="19"/>
      <c r="O758" s="16"/>
    </row>
    <row r="759" ht="14.25" customHeight="1">
      <c r="C759" s="19"/>
      <c r="D759" s="19"/>
      <c r="E759" s="19"/>
      <c r="F759" s="19"/>
      <c r="O759" s="16"/>
    </row>
    <row r="760" ht="14.25" customHeight="1">
      <c r="C760" s="19"/>
      <c r="D760" s="19"/>
      <c r="E760" s="19"/>
      <c r="F760" s="19"/>
      <c r="O760" s="16"/>
    </row>
    <row r="761" ht="14.25" customHeight="1">
      <c r="C761" s="19"/>
      <c r="D761" s="19"/>
      <c r="E761" s="19"/>
      <c r="F761" s="19"/>
      <c r="O761" s="16"/>
    </row>
    <row r="762" ht="14.25" customHeight="1">
      <c r="C762" s="19"/>
      <c r="D762" s="19"/>
      <c r="E762" s="19"/>
      <c r="F762" s="19"/>
      <c r="O762" s="16"/>
    </row>
    <row r="763" ht="14.25" customHeight="1">
      <c r="C763" s="19"/>
      <c r="D763" s="19"/>
      <c r="E763" s="19"/>
      <c r="F763" s="19"/>
      <c r="O763" s="16"/>
    </row>
    <row r="764" ht="14.25" customHeight="1">
      <c r="C764" s="19"/>
      <c r="D764" s="19"/>
      <c r="E764" s="19"/>
      <c r="F764" s="19"/>
      <c r="O764" s="16"/>
    </row>
    <row r="765" ht="14.25" customHeight="1">
      <c r="C765" s="19"/>
      <c r="D765" s="19"/>
      <c r="E765" s="19"/>
      <c r="F765" s="19"/>
      <c r="O765" s="16"/>
    </row>
    <row r="766" ht="14.25" customHeight="1">
      <c r="C766" s="19"/>
      <c r="D766" s="19"/>
      <c r="E766" s="19"/>
      <c r="F766" s="19"/>
      <c r="O766" s="16"/>
    </row>
    <row r="767" ht="14.25" customHeight="1">
      <c r="C767" s="19"/>
      <c r="D767" s="19"/>
      <c r="E767" s="19"/>
      <c r="F767" s="19"/>
      <c r="O767" s="16"/>
    </row>
    <row r="768" ht="14.25" customHeight="1">
      <c r="C768" s="19"/>
      <c r="D768" s="19"/>
      <c r="E768" s="19"/>
      <c r="F768" s="19"/>
      <c r="O768" s="16"/>
    </row>
    <row r="769" ht="14.25" customHeight="1">
      <c r="C769" s="19"/>
      <c r="D769" s="19"/>
      <c r="E769" s="19"/>
      <c r="F769" s="19"/>
      <c r="O769" s="16"/>
    </row>
    <row r="770" ht="14.25" customHeight="1">
      <c r="C770" s="19"/>
      <c r="D770" s="19"/>
      <c r="E770" s="19"/>
      <c r="F770" s="19"/>
      <c r="O770" s="16"/>
    </row>
    <row r="771" ht="14.25" customHeight="1">
      <c r="C771" s="19"/>
      <c r="D771" s="19"/>
      <c r="E771" s="19"/>
      <c r="F771" s="19"/>
      <c r="O771" s="16"/>
    </row>
    <row r="772" ht="14.25" customHeight="1">
      <c r="C772" s="19"/>
      <c r="D772" s="19"/>
      <c r="E772" s="19"/>
      <c r="F772" s="19"/>
      <c r="O772" s="16"/>
    </row>
    <row r="773" ht="14.25" customHeight="1">
      <c r="C773" s="19"/>
      <c r="D773" s="19"/>
      <c r="E773" s="19"/>
      <c r="F773" s="19"/>
      <c r="O773" s="16"/>
    </row>
    <row r="774" ht="14.25" customHeight="1">
      <c r="C774" s="19"/>
      <c r="D774" s="19"/>
      <c r="E774" s="19"/>
      <c r="F774" s="19"/>
      <c r="O774" s="16"/>
    </row>
    <row r="775" ht="14.25" customHeight="1">
      <c r="C775" s="19"/>
      <c r="D775" s="19"/>
      <c r="E775" s="19"/>
      <c r="F775" s="19"/>
      <c r="O775" s="16"/>
    </row>
    <row r="776" ht="14.25" customHeight="1">
      <c r="C776" s="19"/>
      <c r="D776" s="19"/>
      <c r="E776" s="19"/>
      <c r="F776" s="19"/>
      <c r="O776" s="16"/>
    </row>
    <row r="777" ht="14.25" customHeight="1">
      <c r="C777" s="19"/>
      <c r="D777" s="19"/>
      <c r="E777" s="19"/>
      <c r="F777" s="19"/>
      <c r="O777" s="16"/>
    </row>
    <row r="778" ht="14.25" customHeight="1">
      <c r="C778" s="19"/>
      <c r="D778" s="19"/>
      <c r="E778" s="19"/>
      <c r="F778" s="19"/>
      <c r="O778" s="16"/>
    </row>
    <row r="779" ht="14.25" customHeight="1">
      <c r="C779" s="19"/>
      <c r="D779" s="19"/>
      <c r="E779" s="19"/>
      <c r="F779" s="19"/>
      <c r="O779" s="16"/>
    </row>
    <row r="780" ht="14.25" customHeight="1">
      <c r="C780" s="19"/>
      <c r="D780" s="19"/>
      <c r="E780" s="19"/>
      <c r="F780" s="19"/>
      <c r="O780" s="16"/>
    </row>
    <row r="781" ht="14.25" customHeight="1">
      <c r="C781" s="19"/>
      <c r="D781" s="19"/>
      <c r="E781" s="19"/>
      <c r="F781" s="19"/>
      <c r="O781" s="16"/>
    </row>
    <row r="782" ht="14.25" customHeight="1">
      <c r="C782" s="19"/>
      <c r="D782" s="19"/>
      <c r="E782" s="19"/>
      <c r="F782" s="19"/>
      <c r="O782" s="16"/>
    </row>
    <row r="783" ht="14.25" customHeight="1">
      <c r="C783" s="19"/>
      <c r="D783" s="19"/>
      <c r="E783" s="19"/>
      <c r="F783" s="19"/>
      <c r="O783" s="16"/>
    </row>
    <row r="784" ht="14.25" customHeight="1">
      <c r="C784" s="19"/>
      <c r="D784" s="19"/>
      <c r="E784" s="19"/>
      <c r="F784" s="19"/>
      <c r="O784" s="16"/>
    </row>
    <row r="785" ht="14.25" customHeight="1">
      <c r="C785" s="19"/>
      <c r="D785" s="19"/>
      <c r="E785" s="19"/>
      <c r="F785" s="19"/>
      <c r="O785" s="16"/>
    </row>
    <row r="786" ht="14.25" customHeight="1">
      <c r="C786" s="19"/>
      <c r="D786" s="19"/>
      <c r="E786" s="19"/>
      <c r="F786" s="19"/>
      <c r="O786" s="16"/>
    </row>
    <row r="787" ht="14.25" customHeight="1">
      <c r="C787" s="19"/>
      <c r="D787" s="19"/>
      <c r="E787" s="19"/>
      <c r="F787" s="19"/>
      <c r="O787" s="16"/>
    </row>
    <row r="788" ht="14.25" customHeight="1">
      <c r="C788" s="19"/>
      <c r="D788" s="19"/>
      <c r="E788" s="19"/>
      <c r="F788" s="19"/>
      <c r="O788" s="16"/>
    </row>
    <row r="789" ht="14.25" customHeight="1">
      <c r="C789" s="19"/>
      <c r="D789" s="19"/>
      <c r="E789" s="19"/>
      <c r="F789" s="19"/>
      <c r="O789" s="16"/>
    </row>
    <row r="790" ht="14.25" customHeight="1">
      <c r="C790" s="19"/>
      <c r="D790" s="19"/>
      <c r="E790" s="19"/>
      <c r="F790" s="19"/>
      <c r="O790" s="16"/>
    </row>
    <row r="791" ht="14.25" customHeight="1">
      <c r="C791" s="19"/>
      <c r="D791" s="19"/>
      <c r="E791" s="19"/>
      <c r="F791" s="19"/>
      <c r="O791" s="16"/>
    </row>
    <row r="792" ht="14.25" customHeight="1">
      <c r="C792" s="19"/>
      <c r="D792" s="19"/>
      <c r="E792" s="19"/>
      <c r="F792" s="19"/>
      <c r="O792" s="16"/>
    </row>
    <row r="793" ht="14.25" customHeight="1">
      <c r="C793" s="19"/>
      <c r="D793" s="19"/>
      <c r="E793" s="19"/>
      <c r="F793" s="19"/>
      <c r="O793" s="16"/>
    </row>
    <row r="794" ht="14.25" customHeight="1">
      <c r="C794" s="19"/>
      <c r="D794" s="19"/>
      <c r="E794" s="19"/>
      <c r="F794" s="19"/>
      <c r="O794" s="16"/>
    </row>
    <row r="795" ht="14.25" customHeight="1">
      <c r="C795" s="19"/>
      <c r="D795" s="19"/>
      <c r="E795" s="19"/>
      <c r="F795" s="19"/>
      <c r="O795" s="16"/>
    </row>
    <row r="796" ht="14.25" customHeight="1">
      <c r="C796" s="19"/>
      <c r="D796" s="19"/>
      <c r="E796" s="19"/>
      <c r="F796" s="19"/>
      <c r="O796" s="16"/>
    </row>
    <row r="797" ht="14.25" customHeight="1">
      <c r="C797" s="19"/>
      <c r="D797" s="19"/>
      <c r="E797" s="19"/>
      <c r="F797" s="19"/>
      <c r="O797" s="16"/>
    </row>
    <row r="798" ht="14.25" customHeight="1">
      <c r="C798" s="19"/>
      <c r="D798" s="19"/>
      <c r="E798" s="19"/>
      <c r="F798" s="19"/>
      <c r="O798" s="16"/>
    </row>
    <row r="799" ht="14.25" customHeight="1">
      <c r="C799" s="19"/>
      <c r="D799" s="19"/>
      <c r="E799" s="19"/>
      <c r="F799" s="19"/>
      <c r="O799" s="16"/>
    </row>
    <row r="800" ht="14.25" customHeight="1">
      <c r="C800" s="19"/>
      <c r="D800" s="19"/>
      <c r="E800" s="19"/>
      <c r="F800" s="19"/>
      <c r="O800" s="16"/>
    </row>
    <row r="801" ht="14.25" customHeight="1">
      <c r="C801" s="19"/>
      <c r="D801" s="19"/>
      <c r="E801" s="19"/>
      <c r="F801" s="19"/>
      <c r="O801" s="16"/>
    </row>
    <row r="802" ht="14.25" customHeight="1">
      <c r="C802" s="19"/>
      <c r="D802" s="19"/>
      <c r="E802" s="19"/>
      <c r="F802" s="19"/>
      <c r="O802" s="16"/>
    </row>
    <row r="803" ht="14.25" customHeight="1">
      <c r="C803" s="19"/>
      <c r="D803" s="19"/>
      <c r="E803" s="19"/>
      <c r="F803" s="19"/>
      <c r="O803" s="16"/>
    </row>
    <row r="804" ht="14.25" customHeight="1">
      <c r="C804" s="19"/>
      <c r="D804" s="19"/>
      <c r="E804" s="19"/>
      <c r="F804" s="19"/>
      <c r="O804" s="16"/>
    </row>
    <row r="805" ht="14.25" customHeight="1">
      <c r="C805" s="19"/>
      <c r="D805" s="19"/>
      <c r="E805" s="19"/>
      <c r="F805" s="19"/>
      <c r="O805" s="16"/>
    </row>
    <row r="806" ht="14.25" customHeight="1">
      <c r="C806" s="19"/>
      <c r="D806" s="19"/>
      <c r="E806" s="19"/>
      <c r="F806" s="19"/>
      <c r="O806" s="16"/>
    </row>
    <row r="807" ht="14.25" customHeight="1">
      <c r="C807" s="19"/>
      <c r="D807" s="19"/>
      <c r="E807" s="19"/>
      <c r="F807" s="19"/>
      <c r="O807" s="16"/>
    </row>
    <row r="808" ht="14.25" customHeight="1">
      <c r="C808" s="19"/>
      <c r="D808" s="19"/>
      <c r="E808" s="19"/>
      <c r="F808" s="19"/>
      <c r="O808" s="16"/>
    </row>
    <row r="809" ht="14.25" customHeight="1">
      <c r="C809" s="19"/>
      <c r="D809" s="19"/>
      <c r="E809" s="19"/>
      <c r="F809" s="19"/>
      <c r="O809" s="16"/>
    </row>
    <row r="810" ht="14.25" customHeight="1">
      <c r="C810" s="19"/>
      <c r="D810" s="19"/>
      <c r="E810" s="19"/>
      <c r="F810" s="19"/>
      <c r="O810" s="16"/>
    </row>
    <row r="811" ht="14.25" customHeight="1">
      <c r="C811" s="19"/>
      <c r="D811" s="19"/>
      <c r="E811" s="19"/>
      <c r="F811" s="19"/>
      <c r="O811" s="16"/>
    </row>
    <row r="812" ht="14.25" customHeight="1">
      <c r="C812" s="19"/>
      <c r="D812" s="19"/>
      <c r="E812" s="19"/>
      <c r="F812" s="19"/>
      <c r="O812" s="16"/>
    </row>
    <row r="813" ht="14.25" customHeight="1">
      <c r="C813" s="19"/>
      <c r="D813" s="19"/>
      <c r="E813" s="19"/>
      <c r="F813" s="19"/>
      <c r="O813" s="16"/>
    </row>
    <row r="814" ht="14.25" customHeight="1">
      <c r="C814" s="19"/>
      <c r="D814" s="19"/>
      <c r="E814" s="19"/>
      <c r="F814" s="19"/>
      <c r="O814" s="16"/>
    </row>
    <row r="815" ht="14.25" customHeight="1">
      <c r="C815" s="19"/>
      <c r="D815" s="19"/>
      <c r="E815" s="19"/>
      <c r="F815" s="19"/>
      <c r="O815" s="16"/>
    </row>
    <row r="816" ht="14.25" customHeight="1">
      <c r="C816" s="19"/>
      <c r="D816" s="19"/>
      <c r="E816" s="19"/>
      <c r="F816" s="19"/>
      <c r="O816" s="16"/>
    </row>
    <row r="817" ht="14.25" customHeight="1">
      <c r="C817" s="19"/>
      <c r="D817" s="19"/>
      <c r="E817" s="19"/>
      <c r="F817" s="19"/>
      <c r="O817" s="16"/>
    </row>
    <row r="818" ht="14.25" customHeight="1">
      <c r="C818" s="19"/>
      <c r="D818" s="19"/>
      <c r="E818" s="19"/>
      <c r="F818" s="19"/>
      <c r="O818" s="16"/>
    </row>
    <row r="819" ht="14.25" customHeight="1">
      <c r="C819" s="19"/>
      <c r="D819" s="19"/>
      <c r="E819" s="19"/>
      <c r="F819" s="19"/>
      <c r="O819" s="16"/>
    </row>
    <row r="820" ht="14.25" customHeight="1">
      <c r="C820" s="19"/>
      <c r="D820" s="19"/>
      <c r="E820" s="19"/>
      <c r="F820" s="19"/>
      <c r="O820" s="16"/>
    </row>
    <row r="821" ht="14.25" customHeight="1">
      <c r="C821" s="19"/>
      <c r="D821" s="19"/>
      <c r="E821" s="19"/>
      <c r="F821" s="19"/>
      <c r="O821" s="16"/>
    </row>
    <row r="822" ht="14.25" customHeight="1">
      <c r="C822" s="19"/>
      <c r="D822" s="19"/>
      <c r="E822" s="19"/>
      <c r="F822" s="19"/>
      <c r="O822" s="16"/>
    </row>
    <row r="823" ht="14.25" customHeight="1">
      <c r="C823" s="19"/>
      <c r="D823" s="19"/>
      <c r="E823" s="19"/>
      <c r="F823" s="19"/>
      <c r="O823" s="16"/>
    </row>
    <row r="824" ht="14.25" customHeight="1">
      <c r="C824" s="19"/>
      <c r="D824" s="19"/>
      <c r="E824" s="19"/>
      <c r="F824" s="19"/>
      <c r="O824" s="16"/>
    </row>
    <row r="825" ht="14.25" customHeight="1">
      <c r="C825" s="19"/>
      <c r="D825" s="19"/>
      <c r="E825" s="19"/>
      <c r="F825" s="19"/>
      <c r="O825" s="16"/>
    </row>
    <row r="826" ht="14.25" customHeight="1">
      <c r="C826" s="19"/>
      <c r="D826" s="19"/>
      <c r="E826" s="19"/>
      <c r="F826" s="19"/>
      <c r="O826" s="16"/>
    </row>
    <row r="827" ht="14.25" customHeight="1">
      <c r="C827" s="19"/>
      <c r="D827" s="19"/>
      <c r="E827" s="19"/>
      <c r="F827" s="19"/>
      <c r="O827" s="16"/>
    </row>
    <row r="828" ht="14.25" customHeight="1">
      <c r="C828" s="19"/>
      <c r="D828" s="19"/>
      <c r="E828" s="19"/>
      <c r="F828" s="19"/>
      <c r="O828" s="16"/>
    </row>
    <row r="829" ht="14.25" customHeight="1">
      <c r="C829" s="19"/>
      <c r="D829" s="19"/>
      <c r="E829" s="19"/>
      <c r="F829" s="19"/>
      <c r="O829" s="16"/>
    </row>
    <row r="830" ht="14.25" customHeight="1">
      <c r="C830" s="19"/>
      <c r="D830" s="19"/>
      <c r="E830" s="19"/>
      <c r="F830" s="19"/>
      <c r="O830" s="16"/>
    </row>
    <row r="831" ht="14.25" customHeight="1">
      <c r="C831" s="19"/>
      <c r="D831" s="19"/>
      <c r="E831" s="19"/>
      <c r="F831" s="19"/>
      <c r="O831" s="16"/>
    </row>
    <row r="832" ht="14.25" customHeight="1">
      <c r="C832" s="19"/>
      <c r="D832" s="19"/>
      <c r="E832" s="19"/>
      <c r="F832" s="19"/>
      <c r="O832" s="16"/>
    </row>
    <row r="833" ht="14.25" customHeight="1">
      <c r="C833" s="19"/>
      <c r="D833" s="19"/>
      <c r="E833" s="19"/>
      <c r="F833" s="19"/>
      <c r="O833" s="16"/>
    </row>
    <row r="834" ht="14.25" customHeight="1">
      <c r="C834" s="19"/>
      <c r="D834" s="19"/>
      <c r="E834" s="19"/>
      <c r="F834" s="19"/>
      <c r="O834" s="16"/>
    </row>
    <row r="835" ht="14.25" customHeight="1">
      <c r="C835" s="19"/>
      <c r="D835" s="19"/>
      <c r="E835" s="19"/>
      <c r="F835" s="19"/>
      <c r="O835" s="16"/>
    </row>
    <row r="836" ht="14.25" customHeight="1">
      <c r="C836" s="19"/>
      <c r="D836" s="19"/>
      <c r="E836" s="19"/>
      <c r="F836" s="19"/>
      <c r="O836" s="16"/>
    </row>
    <row r="837" ht="14.25" customHeight="1">
      <c r="C837" s="19"/>
      <c r="D837" s="19"/>
      <c r="E837" s="19"/>
      <c r="F837" s="19"/>
      <c r="O837" s="16"/>
    </row>
    <row r="838" ht="14.25" customHeight="1">
      <c r="C838" s="19"/>
      <c r="D838" s="19"/>
      <c r="E838" s="19"/>
      <c r="F838" s="19"/>
      <c r="O838" s="16"/>
    </row>
    <row r="839" ht="14.25" customHeight="1">
      <c r="C839" s="19"/>
      <c r="D839" s="19"/>
      <c r="E839" s="19"/>
      <c r="F839" s="19"/>
      <c r="O839" s="16"/>
    </row>
    <row r="840" ht="14.25" customHeight="1">
      <c r="C840" s="19"/>
      <c r="D840" s="19"/>
      <c r="E840" s="19"/>
      <c r="F840" s="19"/>
      <c r="O840" s="16"/>
    </row>
    <row r="841" ht="14.25" customHeight="1">
      <c r="C841" s="19"/>
      <c r="D841" s="19"/>
      <c r="E841" s="19"/>
      <c r="F841" s="19"/>
      <c r="O841" s="16"/>
    </row>
    <row r="842" ht="14.25" customHeight="1">
      <c r="C842" s="19"/>
      <c r="D842" s="19"/>
      <c r="E842" s="19"/>
      <c r="F842" s="19"/>
      <c r="O842" s="16"/>
    </row>
    <row r="843" ht="14.25" customHeight="1">
      <c r="C843" s="19"/>
      <c r="D843" s="19"/>
      <c r="E843" s="19"/>
      <c r="F843" s="19"/>
      <c r="O843" s="16"/>
    </row>
    <row r="844" ht="14.25" customHeight="1">
      <c r="C844" s="19"/>
      <c r="D844" s="19"/>
      <c r="E844" s="19"/>
      <c r="F844" s="19"/>
      <c r="O844" s="16"/>
    </row>
    <row r="845" ht="14.25" customHeight="1">
      <c r="C845" s="19"/>
      <c r="D845" s="19"/>
      <c r="E845" s="19"/>
      <c r="F845" s="19"/>
      <c r="O845" s="16"/>
    </row>
    <row r="846" ht="14.25" customHeight="1">
      <c r="C846" s="19"/>
      <c r="D846" s="19"/>
      <c r="E846" s="19"/>
      <c r="F846" s="19"/>
      <c r="O846" s="16"/>
    </row>
    <row r="847" ht="14.25" customHeight="1">
      <c r="C847" s="19"/>
      <c r="D847" s="19"/>
      <c r="E847" s="19"/>
      <c r="F847" s="19"/>
      <c r="O847" s="16"/>
    </row>
    <row r="848" ht="14.25" customHeight="1">
      <c r="C848" s="19"/>
      <c r="D848" s="19"/>
      <c r="E848" s="19"/>
      <c r="F848" s="19"/>
      <c r="O848" s="16"/>
    </row>
    <row r="849" ht="14.25" customHeight="1">
      <c r="C849" s="19"/>
      <c r="D849" s="19"/>
      <c r="E849" s="19"/>
      <c r="F849" s="19"/>
      <c r="O849" s="16"/>
    </row>
    <row r="850" ht="14.25" customHeight="1">
      <c r="C850" s="19"/>
      <c r="D850" s="19"/>
      <c r="E850" s="19"/>
      <c r="F850" s="19"/>
      <c r="O850" s="16"/>
    </row>
    <row r="851" ht="14.25" customHeight="1">
      <c r="C851" s="19"/>
      <c r="D851" s="19"/>
      <c r="E851" s="19"/>
      <c r="F851" s="19"/>
      <c r="O851" s="16"/>
    </row>
    <row r="852" ht="14.25" customHeight="1">
      <c r="C852" s="19"/>
      <c r="D852" s="19"/>
      <c r="E852" s="19"/>
      <c r="F852" s="19"/>
      <c r="O852" s="16"/>
    </row>
    <row r="853" ht="14.25" customHeight="1">
      <c r="C853" s="19"/>
      <c r="D853" s="19"/>
      <c r="E853" s="19"/>
      <c r="F853" s="19"/>
      <c r="O853" s="16"/>
    </row>
    <row r="854" ht="14.25" customHeight="1">
      <c r="C854" s="19"/>
      <c r="D854" s="19"/>
      <c r="E854" s="19"/>
      <c r="F854" s="19"/>
      <c r="O854" s="16"/>
    </row>
    <row r="855" ht="14.25" customHeight="1">
      <c r="C855" s="19"/>
      <c r="D855" s="19"/>
      <c r="E855" s="19"/>
      <c r="F855" s="19"/>
      <c r="O855" s="16"/>
    </row>
    <row r="856" ht="14.25" customHeight="1">
      <c r="C856" s="19"/>
      <c r="D856" s="19"/>
      <c r="E856" s="19"/>
      <c r="F856" s="19"/>
      <c r="O856" s="16"/>
    </row>
    <row r="857" ht="14.25" customHeight="1">
      <c r="C857" s="19"/>
      <c r="D857" s="19"/>
      <c r="E857" s="19"/>
      <c r="F857" s="19"/>
      <c r="O857" s="16"/>
    </row>
    <row r="858" ht="14.25" customHeight="1">
      <c r="C858" s="19"/>
      <c r="D858" s="19"/>
      <c r="E858" s="19"/>
      <c r="F858" s="19"/>
      <c r="O858" s="16"/>
    </row>
    <row r="859" ht="14.25" customHeight="1">
      <c r="C859" s="19"/>
      <c r="D859" s="19"/>
      <c r="E859" s="19"/>
      <c r="F859" s="19"/>
      <c r="O859" s="16"/>
    </row>
    <row r="860" ht="14.25" customHeight="1">
      <c r="C860" s="19"/>
      <c r="D860" s="19"/>
      <c r="E860" s="19"/>
      <c r="F860" s="19"/>
      <c r="O860" s="16"/>
    </row>
    <row r="861" ht="14.25" customHeight="1">
      <c r="C861" s="19"/>
      <c r="D861" s="19"/>
      <c r="E861" s="19"/>
      <c r="F861" s="19"/>
      <c r="O861" s="16"/>
    </row>
    <row r="862" ht="14.25" customHeight="1">
      <c r="C862" s="19"/>
      <c r="D862" s="19"/>
      <c r="E862" s="19"/>
      <c r="F862" s="19"/>
      <c r="O862" s="16"/>
    </row>
    <row r="863" ht="14.25" customHeight="1">
      <c r="C863" s="19"/>
      <c r="D863" s="19"/>
      <c r="E863" s="19"/>
      <c r="F863" s="19"/>
      <c r="O863" s="16"/>
    </row>
    <row r="864" ht="14.25" customHeight="1">
      <c r="C864" s="19"/>
      <c r="D864" s="19"/>
      <c r="E864" s="19"/>
      <c r="F864" s="19"/>
      <c r="O864" s="16"/>
    </row>
    <row r="865" ht="14.25" customHeight="1">
      <c r="C865" s="19"/>
      <c r="D865" s="19"/>
      <c r="E865" s="19"/>
      <c r="F865" s="19"/>
      <c r="O865" s="16"/>
    </row>
    <row r="866" ht="14.25" customHeight="1">
      <c r="C866" s="19"/>
      <c r="D866" s="19"/>
      <c r="E866" s="19"/>
      <c r="F866" s="19"/>
      <c r="O866" s="16"/>
    </row>
    <row r="867" ht="14.25" customHeight="1">
      <c r="C867" s="19"/>
      <c r="D867" s="19"/>
      <c r="E867" s="19"/>
      <c r="F867" s="19"/>
      <c r="O867" s="16"/>
    </row>
    <row r="868" ht="14.25" customHeight="1">
      <c r="C868" s="19"/>
      <c r="D868" s="19"/>
      <c r="E868" s="19"/>
      <c r="F868" s="19"/>
      <c r="O868" s="16"/>
    </row>
    <row r="869" ht="14.25" customHeight="1">
      <c r="C869" s="19"/>
      <c r="D869" s="19"/>
      <c r="E869" s="19"/>
      <c r="F869" s="19"/>
      <c r="O869" s="16"/>
    </row>
    <row r="870" ht="14.25" customHeight="1">
      <c r="C870" s="19"/>
      <c r="D870" s="19"/>
      <c r="E870" s="19"/>
      <c r="F870" s="19"/>
      <c r="O870" s="16"/>
    </row>
    <row r="871" ht="14.25" customHeight="1">
      <c r="C871" s="19"/>
      <c r="D871" s="19"/>
      <c r="E871" s="19"/>
      <c r="F871" s="19"/>
      <c r="O871" s="16"/>
    </row>
    <row r="872" ht="14.25" customHeight="1">
      <c r="C872" s="19"/>
      <c r="D872" s="19"/>
      <c r="E872" s="19"/>
      <c r="F872" s="19"/>
      <c r="O872" s="16"/>
    </row>
    <row r="873" ht="14.25" customHeight="1">
      <c r="C873" s="19"/>
      <c r="D873" s="19"/>
      <c r="E873" s="19"/>
      <c r="F873" s="19"/>
      <c r="O873" s="16"/>
    </row>
    <row r="874" ht="14.25" customHeight="1">
      <c r="C874" s="19"/>
      <c r="D874" s="19"/>
      <c r="E874" s="19"/>
      <c r="F874" s="19"/>
      <c r="O874" s="16"/>
    </row>
    <row r="875" ht="14.25" customHeight="1">
      <c r="C875" s="19"/>
      <c r="D875" s="19"/>
      <c r="E875" s="19"/>
      <c r="F875" s="19"/>
      <c r="O875" s="16"/>
    </row>
    <row r="876" ht="14.25" customHeight="1">
      <c r="C876" s="19"/>
      <c r="D876" s="19"/>
      <c r="E876" s="19"/>
      <c r="F876" s="19"/>
      <c r="O876" s="16"/>
    </row>
    <row r="877" ht="14.25" customHeight="1">
      <c r="C877" s="19"/>
      <c r="D877" s="19"/>
      <c r="E877" s="19"/>
      <c r="F877" s="19"/>
      <c r="O877" s="16"/>
    </row>
    <row r="878" ht="14.25" customHeight="1">
      <c r="C878" s="19"/>
      <c r="D878" s="19"/>
      <c r="E878" s="19"/>
      <c r="F878" s="19"/>
      <c r="O878" s="16"/>
    </row>
    <row r="879" ht="14.25" customHeight="1">
      <c r="C879" s="19"/>
      <c r="D879" s="19"/>
      <c r="E879" s="19"/>
      <c r="F879" s="19"/>
      <c r="O879" s="16"/>
    </row>
    <row r="880" ht="14.25" customHeight="1">
      <c r="C880" s="19"/>
      <c r="D880" s="19"/>
      <c r="E880" s="19"/>
      <c r="F880" s="19"/>
      <c r="O880" s="16"/>
    </row>
    <row r="881" ht="14.25" customHeight="1">
      <c r="C881" s="19"/>
      <c r="D881" s="19"/>
      <c r="E881" s="19"/>
      <c r="F881" s="19"/>
      <c r="O881" s="16"/>
    </row>
    <row r="882" ht="14.25" customHeight="1">
      <c r="C882" s="19"/>
      <c r="D882" s="19"/>
      <c r="E882" s="19"/>
      <c r="F882" s="19"/>
      <c r="O882" s="16"/>
    </row>
    <row r="883" ht="14.25" customHeight="1">
      <c r="C883" s="19"/>
      <c r="D883" s="19"/>
      <c r="E883" s="19"/>
      <c r="F883" s="19"/>
      <c r="O883" s="16"/>
    </row>
    <row r="884" ht="14.25" customHeight="1">
      <c r="C884" s="19"/>
      <c r="D884" s="19"/>
      <c r="E884" s="19"/>
      <c r="F884" s="19"/>
      <c r="O884" s="16"/>
    </row>
    <row r="885" ht="14.25" customHeight="1">
      <c r="C885" s="19"/>
      <c r="D885" s="19"/>
      <c r="E885" s="19"/>
      <c r="F885" s="19"/>
      <c r="O885" s="16"/>
    </row>
    <row r="886" ht="14.25" customHeight="1">
      <c r="C886" s="19"/>
      <c r="D886" s="19"/>
      <c r="E886" s="19"/>
      <c r="F886" s="19"/>
      <c r="O886" s="16"/>
    </row>
    <row r="887" ht="14.25" customHeight="1">
      <c r="C887" s="19"/>
      <c r="D887" s="19"/>
      <c r="E887" s="19"/>
      <c r="F887" s="19"/>
      <c r="O887" s="16"/>
    </row>
    <row r="888" ht="14.25" customHeight="1">
      <c r="C888" s="19"/>
      <c r="D888" s="19"/>
      <c r="E888" s="19"/>
      <c r="F888" s="19"/>
      <c r="O888" s="16"/>
    </row>
    <row r="889" ht="14.25" customHeight="1">
      <c r="C889" s="19"/>
      <c r="D889" s="19"/>
      <c r="E889" s="19"/>
      <c r="F889" s="19"/>
      <c r="O889" s="16"/>
    </row>
    <row r="890" ht="14.25" customHeight="1">
      <c r="C890" s="19"/>
      <c r="D890" s="19"/>
      <c r="E890" s="19"/>
      <c r="F890" s="19"/>
      <c r="O890" s="16"/>
    </row>
    <row r="891" ht="14.25" customHeight="1">
      <c r="C891" s="19"/>
      <c r="D891" s="19"/>
      <c r="E891" s="19"/>
      <c r="F891" s="19"/>
      <c r="O891" s="16"/>
    </row>
    <row r="892" ht="14.25" customHeight="1">
      <c r="C892" s="19"/>
      <c r="D892" s="19"/>
      <c r="E892" s="19"/>
      <c r="F892" s="19"/>
      <c r="O892" s="16"/>
    </row>
    <row r="893" ht="14.25" customHeight="1">
      <c r="C893" s="19"/>
      <c r="D893" s="19"/>
      <c r="E893" s="19"/>
      <c r="F893" s="19"/>
      <c r="O893" s="16"/>
    </row>
    <row r="894" ht="14.25" customHeight="1">
      <c r="C894" s="19"/>
      <c r="D894" s="19"/>
      <c r="E894" s="19"/>
      <c r="F894" s="19"/>
      <c r="O894" s="16"/>
    </row>
    <row r="895" ht="14.25" customHeight="1">
      <c r="C895" s="19"/>
      <c r="D895" s="19"/>
      <c r="E895" s="19"/>
      <c r="F895" s="19"/>
      <c r="O895" s="16"/>
    </row>
    <row r="896" ht="14.25" customHeight="1">
      <c r="C896" s="19"/>
      <c r="D896" s="19"/>
      <c r="E896" s="19"/>
      <c r="F896" s="19"/>
      <c r="O896" s="16"/>
    </row>
    <row r="897" ht="14.25" customHeight="1">
      <c r="C897" s="19"/>
      <c r="D897" s="19"/>
      <c r="E897" s="19"/>
      <c r="F897" s="19"/>
      <c r="O897" s="16"/>
    </row>
    <row r="898" ht="14.25" customHeight="1">
      <c r="C898" s="19"/>
      <c r="D898" s="19"/>
      <c r="E898" s="19"/>
      <c r="F898" s="19"/>
      <c r="O898" s="16"/>
    </row>
    <row r="899" ht="14.25" customHeight="1">
      <c r="C899" s="19"/>
      <c r="D899" s="19"/>
      <c r="E899" s="19"/>
      <c r="F899" s="19"/>
      <c r="O899" s="16"/>
    </row>
    <row r="900" ht="14.25" customHeight="1">
      <c r="C900" s="19"/>
      <c r="D900" s="19"/>
      <c r="E900" s="19"/>
      <c r="F900" s="19"/>
      <c r="O900" s="16"/>
    </row>
    <row r="901" ht="14.25" customHeight="1">
      <c r="C901" s="19"/>
      <c r="D901" s="19"/>
      <c r="E901" s="19"/>
      <c r="F901" s="19"/>
      <c r="O901" s="16"/>
    </row>
    <row r="902" ht="14.25" customHeight="1">
      <c r="C902" s="19"/>
      <c r="D902" s="19"/>
      <c r="E902" s="19"/>
      <c r="F902" s="19"/>
      <c r="O902" s="16"/>
    </row>
    <row r="903" ht="14.25" customHeight="1">
      <c r="C903" s="19"/>
      <c r="D903" s="19"/>
      <c r="E903" s="19"/>
      <c r="F903" s="19"/>
      <c r="O903" s="16"/>
    </row>
    <row r="904" ht="14.25" customHeight="1">
      <c r="C904" s="19"/>
      <c r="D904" s="19"/>
      <c r="E904" s="19"/>
      <c r="F904" s="19"/>
      <c r="O904" s="16"/>
    </row>
    <row r="905" ht="14.25" customHeight="1">
      <c r="C905" s="19"/>
      <c r="D905" s="19"/>
      <c r="E905" s="19"/>
      <c r="F905" s="19"/>
      <c r="O905" s="16"/>
    </row>
    <row r="906" ht="14.25" customHeight="1">
      <c r="C906" s="19"/>
      <c r="D906" s="19"/>
      <c r="E906" s="19"/>
      <c r="F906" s="19"/>
      <c r="O906" s="16"/>
    </row>
    <row r="907" ht="14.25" customHeight="1">
      <c r="C907" s="19"/>
      <c r="D907" s="19"/>
      <c r="E907" s="19"/>
      <c r="F907" s="19"/>
      <c r="O907" s="16"/>
    </row>
    <row r="908" ht="14.25" customHeight="1">
      <c r="C908" s="19"/>
      <c r="D908" s="19"/>
      <c r="E908" s="19"/>
      <c r="F908" s="19"/>
      <c r="O908" s="16"/>
    </row>
    <row r="909" ht="14.25" customHeight="1">
      <c r="C909" s="19"/>
      <c r="D909" s="19"/>
      <c r="E909" s="19"/>
      <c r="F909" s="19"/>
      <c r="O909" s="16"/>
    </row>
    <row r="910" ht="14.25" customHeight="1">
      <c r="C910" s="19"/>
      <c r="D910" s="19"/>
      <c r="E910" s="19"/>
      <c r="F910" s="19"/>
      <c r="O910" s="16"/>
    </row>
    <row r="911" ht="14.25" customHeight="1">
      <c r="C911" s="19"/>
      <c r="D911" s="19"/>
      <c r="E911" s="19"/>
      <c r="F911" s="19"/>
      <c r="O911" s="16"/>
    </row>
    <row r="912" ht="14.25" customHeight="1">
      <c r="C912" s="19"/>
      <c r="D912" s="19"/>
      <c r="E912" s="19"/>
      <c r="F912" s="19"/>
      <c r="O912" s="16"/>
    </row>
    <row r="913" ht="14.25" customHeight="1">
      <c r="C913" s="19"/>
      <c r="D913" s="19"/>
      <c r="E913" s="19"/>
      <c r="F913" s="19"/>
      <c r="O913" s="16"/>
    </row>
    <row r="914" ht="14.25" customHeight="1">
      <c r="C914" s="19"/>
      <c r="D914" s="19"/>
      <c r="E914" s="19"/>
      <c r="F914" s="19"/>
      <c r="O914" s="16"/>
    </row>
    <row r="915" ht="14.25" customHeight="1">
      <c r="C915" s="19"/>
      <c r="D915" s="19"/>
      <c r="E915" s="19"/>
      <c r="F915" s="19"/>
      <c r="O915" s="16"/>
    </row>
    <row r="916" ht="14.25" customHeight="1">
      <c r="C916" s="19"/>
      <c r="D916" s="19"/>
      <c r="E916" s="19"/>
      <c r="F916" s="19"/>
      <c r="O916" s="16"/>
    </row>
    <row r="917" ht="14.25" customHeight="1">
      <c r="C917" s="19"/>
      <c r="D917" s="19"/>
      <c r="E917" s="19"/>
      <c r="F917" s="19"/>
      <c r="O917" s="16"/>
    </row>
    <row r="918" ht="14.25" customHeight="1">
      <c r="C918" s="19"/>
      <c r="D918" s="19"/>
      <c r="E918" s="19"/>
      <c r="F918" s="19"/>
      <c r="O918" s="16"/>
    </row>
    <row r="919" ht="14.25" customHeight="1">
      <c r="C919" s="19"/>
      <c r="D919" s="19"/>
      <c r="E919" s="19"/>
      <c r="F919" s="19"/>
      <c r="O919" s="16"/>
    </row>
    <row r="920" ht="14.25" customHeight="1">
      <c r="C920" s="19"/>
      <c r="D920" s="19"/>
      <c r="E920" s="19"/>
      <c r="F920" s="19"/>
      <c r="O920" s="16"/>
    </row>
    <row r="921" ht="14.25" customHeight="1">
      <c r="C921" s="19"/>
      <c r="D921" s="19"/>
      <c r="E921" s="19"/>
      <c r="F921" s="19"/>
      <c r="O921" s="16"/>
    </row>
    <row r="922" ht="14.25" customHeight="1">
      <c r="C922" s="19"/>
      <c r="D922" s="19"/>
      <c r="E922" s="19"/>
      <c r="F922" s="19"/>
      <c r="O922" s="16"/>
    </row>
    <row r="923" ht="14.25" customHeight="1">
      <c r="C923" s="19"/>
      <c r="D923" s="19"/>
      <c r="E923" s="19"/>
      <c r="F923" s="19"/>
      <c r="O923" s="16"/>
    </row>
    <row r="924" ht="14.25" customHeight="1">
      <c r="C924" s="19"/>
      <c r="D924" s="19"/>
      <c r="E924" s="19"/>
      <c r="F924" s="19"/>
      <c r="O924" s="16"/>
    </row>
    <row r="925" ht="14.25" customHeight="1">
      <c r="C925" s="19"/>
      <c r="D925" s="19"/>
      <c r="E925" s="19"/>
      <c r="F925" s="19"/>
      <c r="O925" s="16"/>
    </row>
    <row r="926" ht="14.25" customHeight="1">
      <c r="C926" s="19"/>
      <c r="D926" s="19"/>
      <c r="E926" s="19"/>
      <c r="F926" s="19"/>
      <c r="O926" s="16"/>
    </row>
    <row r="927" ht="14.25" customHeight="1">
      <c r="C927" s="19"/>
      <c r="D927" s="19"/>
      <c r="E927" s="19"/>
      <c r="F927" s="19"/>
      <c r="O927" s="16"/>
    </row>
    <row r="928" ht="14.25" customHeight="1">
      <c r="C928" s="19"/>
      <c r="D928" s="19"/>
      <c r="E928" s="19"/>
      <c r="F928" s="19"/>
      <c r="O928" s="16"/>
    </row>
    <row r="929" ht="14.25" customHeight="1">
      <c r="C929" s="19"/>
      <c r="D929" s="19"/>
      <c r="E929" s="19"/>
      <c r="F929" s="19"/>
      <c r="O929" s="16"/>
    </row>
    <row r="930" ht="14.25" customHeight="1">
      <c r="C930" s="19"/>
      <c r="D930" s="19"/>
      <c r="E930" s="19"/>
      <c r="F930" s="19"/>
      <c r="O930" s="16"/>
    </row>
    <row r="931" ht="14.25" customHeight="1">
      <c r="C931" s="19"/>
      <c r="D931" s="19"/>
      <c r="E931" s="19"/>
      <c r="F931" s="19"/>
      <c r="O931" s="16"/>
    </row>
    <row r="932" ht="14.25" customHeight="1">
      <c r="C932" s="19"/>
      <c r="D932" s="19"/>
      <c r="E932" s="19"/>
      <c r="F932" s="19"/>
      <c r="O932" s="16"/>
    </row>
    <row r="933" ht="14.25" customHeight="1">
      <c r="C933" s="19"/>
      <c r="D933" s="19"/>
      <c r="E933" s="19"/>
      <c r="F933" s="19"/>
      <c r="O933" s="16"/>
    </row>
    <row r="934" ht="14.25" customHeight="1">
      <c r="C934" s="19"/>
      <c r="D934" s="19"/>
      <c r="E934" s="19"/>
      <c r="F934" s="19"/>
      <c r="O934" s="16"/>
    </row>
    <row r="935" ht="14.25" customHeight="1">
      <c r="C935" s="19"/>
      <c r="D935" s="19"/>
      <c r="E935" s="19"/>
      <c r="F935" s="19"/>
      <c r="O935" s="16"/>
    </row>
    <row r="936" ht="14.25" customHeight="1">
      <c r="C936" s="19"/>
      <c r="D936" s="19"/>
      <c r="E936" s="19"/>
      <c r="F936" s="19"/>
      <c r="O936" s="16"/>
    </row>
    <row r="937" ht="14.25" customHeight="1">
      <c r="C937" s="19"/>
      <c r="D937" s="19"/>
      <c r="E937" s="19"/>
      <c r="F937" s="19"/>
      <c r="O937" s="16"/>
    </row>
    <row r="938" ht="14.25" customHeight="1">
      <c r="C938" s="19"/>
      <c r="D938" s="19"/>
      <c r="E938" s="19"/>
      <c r="F938" s="19"/>
      <c r="O938" s="16"/>
    </row>
    <row r="939" ht="14.25" customHeight="1">
      <c r="C939" s="19"/>
      <c r="D939" s="19"/>
      <c r="E939" s="19"/>
      <c r="F939" s="19"/>
      <c r="O939" s="16"/>
    </row>
    <row r="940" ht="14.25" customHeight="1">
      <c r="C940" s="19"/>
      <c r="D940" s="19"/>
      <c r="E940" s="19"/>
      <c r="F940" s="19"/>
      <c r="O940" s="16"/>
    </row>
    <row r="941" ht="14.25" customHeight="1">
      <c r="C941" s="19"/>
      <c r="D941" s="19"/>
      <c r="E941" s="19"/>
      <c r="F941" s="19"/>
      <c r="O941" s="16"/>
    </row>
    <row r="942" ht="14.25" customHeight="1">
      <c r="C942" s="19"/>
      <c r="D942" s="19"/>
      <c r="E942" s="19"/>
      <c r="F942" s="19"/>
      <c r="O942" s="16"/>
    </row>
    <row r="943" ht="14.25" customHeight="1">
      <c r="C943" s="19"/>
      <c r="D943" s="19"/>
      <c r="E943" s="19"/>
      <c r="F943" s="19"/>
      <c r="O943" s="16"/>
    </row>
    <row r="944" ht="14.25" customHeight="1">
      <c r="C944" s="19"/>
      <c r="D944" s="19"/>
      <c r="E944" s="19"/>
      <c r="F944" s="19"/>
      <c r="O944" s="16"/>
    </row>
    <row r="945" ht="14.25" customHeight="1">
      <c r="C945" s="19"/>
      <c r="D945" s="19"/>
      <c r="E945" s="19"/>
      <c r="F945" s="19"/>
      <c r="O945" s="16"/>
    </row>
    <row r="946" ht="14.25" customHeight="1">
      <c r="C946" s="19"/>
      <c r="D946" s="19"/>
      <c r="E946" s="19"/>
      <c r="F946" s="19"/>
      <c r="O946" s="16"/>
    </row>
    <row r="947" ht="14.25" customHeight="1">
      <c r="C947" s="19"/>
      <c r="D947" s="19"/>
      <c r="E947" s="19"/>
      <c r="F947" s="19"/>
      <c r="O947" s="16"/>
    </row>
    <row r="948" ht="14.25" customHeight="1">
      <c r="C948" s="19"/>
      <c r="D948" s="19"/>
      <c r="E948" s="19"/>
      <c r="F948" s="19"/>
      <c r="O948" s="16"/>
    </row>
    <row r="949" ht="14.25" customHeight="1">
      <c r="C949" s="19"/>
      <c r="D949" s="19"/>
      <c r="E949" s="19"/>
      <c r="F949" s="19"/>
      <c r="O949" s="16"/>
    </row>
    <row r="950" ht="14.25" customHeight="1">
      <c r="C950" s="19"/>
      <c r="D950" s="19"/>
      <c r="E950" s="19"/>
      <c r="F950" s="19"/>
      <c r="O950" s="16"/>
    </row>
    <row r="951" ht="14.25" customHeight="1">
      <c r="C951" s="19"/>
      <c r="D951" s="19"/>
      <c r="E951" s="19"/>
      <c r="F951" s="19"/>
      <c r="O951" s="16"/>
    </row>
    <row r="952" ht="14.25" customHeight="1">
      <c r="C952" s="19"/>
      <c r="D952" s="19"/>
      <c r="E952" s="19"/>
      <c r="F952" s="19"/>
      <c r="O952" s="16"/>
    </row>
    <row r="953" ht="14.25" customHeight="1">
      <c r="C953" s="19"/>
      <c r="D953" s="19"/>
      <c r="E953" s="19"/>
      <c r="F953" s="19"/>
      <c r="O953" s="16"/>
    </row>
    <row r="954" ht="14.25" customHeight="1">
      <c r="C954" s="19"/>
      <c r="D954" s="19"/>
      <c r="E954" s="19"/>
      <c r="F954" s="19"/>
      <c r="O954" s="16"/>
    </row>
    <row r="955" ht="14.25" customHeight="1">
      <c r="C955" s="19"/>
      <c r="D955" s="19"/>
      <c r="E955" s="19"/>
      <c r="F955" s="19"/>
      <c r="O955" s="16"/>
    </row>
    <row r="956" ht="14.25" customHeight="1">
      <c r="C956" s="19"/>
      <c r="D956" s="19"/>
      <c r="E956" s="19"/>
      <c r="F956" s="19"/>
      <c r="O956" s="16"/>
    </row>
    <row r="957" ht="14.25" customHeight="1">
      <c r="C957" s="19"/>
      <c r="D957" s="19"/>
      <c r="E957" s="19"/>
      <c r="F957" s="19"/>
      <c r="O957" s="16"/>
    </row>
    <row r="958" ht="14.25" customHeight="1">
      <c r="C958" s="19"/>
      <c r="D958" s="19"/>
      <c r="E958" s="19"/>
      <c r="F958" s="19"/>
      <c r="O958" s="16"/>
    </row>
    <row r="959" ht="14.25" customHeight="1">
      <c r="C959" s="19"/>
      <c r="D959" s="19"/>
      <c r="E959" s="19"/>
      <c r="F959" s="19"/>
      <c r="O959" s="16"/>
    </row>
    <row r="960" ht="14.25" customHeight="1">
      <c r="C960" s="19"/>
      <c r="D960" s="19"/>
      <c r="E960" s="19"/>
      <c r="F960" s="19"/>
      <c r="O960" s="16"/>
    </row>
    <row r="961" ht="14.25" customHeight="1">
      <c r="C961" s="19"/>
      <c r="D961" s="19"/>
      <c r="E961" s="19"/>
      <c r="F961" s="19"/>
      <c r="O961" s="16"/>
    </row>
    <row r="962" ht="14.25" customHeight="1">
      <c r="C962" s="19"/>
      <c r="D962" s="19"/>
      <c r="E962" s="19"/>
      <c r="F962" s="19"/>
      <c r="O962" s="16"/>
    </row>
    <row r="963" ht="14.25" customHeight="1">
      <c r="C963" s="19"/>
      <c r="D963" s="19"/>
      <c r="E963" s="19"/>
      <c r="F963" s="19"/>
      <c r="O963" s="16"/>
    </row>
    <row r="964" ht="14.25" customHeight="1">
      <c r="C964" s="19"/>
      <c r="D964" s="19"/>
      <c r="E964" s="19"/>
      <c r="F964" s="19"/>
      <c r="O964" s="16"/>
    </row>
    <row r="965" ht="14.25" customHeight="1">
      <c r="C965" s="19"/>
      <c r="D965" s="19"/>
      <c r="E965" s="19"/>
      <c r="F965" s="19"/>
      <c r="O965" s="16"/>
    </row>
    <row r="966" ht="14.25" customHeight="1">
      <c r="C966" s="19"/>
      <c r="D966" s="19"/>
      <c r="E966" s="19"/>
      <c r="F966" s="19"/>
      <c r="O966" s="16"/>
    </row>
    <row r="967" ht="14.25" customHeight="1">
      <c r="C967" s="19"/>
      <c r="D967" s="19"/>
      <c r="E967" s="19"/>
      <c r="F967" s="19"/>
      <c r="O967" s="16"/>
    </row>
    <row r="968" ht="14.25" customHeight="1">
      <c r="C968" s="19"/>
      <c r="D968" s="19"/>
      <c r="E968" s="19"/>
      <c r="F968" s="19"/>
      <c r="O968" s="16"/>
    </row>
    <row r="969" ht="14.25" customHeight="1">
      <c r="C969" s="19"/>
      <c r="D969" s="19"/>
      <c r="E969" s="19"/>
      <c r="F969" s="19"/>
      <c r="O969" s="16"/>
    </row>
    <row r="970" ht="14.25" customHeight="1">
      <c r="C970" s="19"/>
      <c r="D970" s="19"/>
      <c r="E970" s="19"/>
      <c r="F970" s="19"/>
      <c r="O970" s="16"/>
    </row>
    <row r="971" ht="14.25" customHeight="1">
      <c r="C971" s="19"/>
      <c r="D971" s="19"/>
      <c r="E971" s="19"/>
      <c r="F971" s="19"/>
      <c r="O971" s="16"/>
    </row>
    <row r="972" ht="14.25" customHeight="1">
      <c r="C972" s="19"/>
      <c r="D972" s="19"/>
      <c r="E972" s="19"/>
      <c r="F972" s="19"/>
      <c r="O972" s="16"/>
    </row>
    <row r="973" ht="14.25" customHeight="1">
      <c r="C973" s="19"/>
      <c r="D973" s="19"/>
      <c r="E973" s="19"/>
      <c r="F973" s="19"/>
      <c r="O973" s="16"/>
    </row>
    <row r="974" ht="14.25" customHeight="1">
      <c r="C974" s="19"/>
      <c r="D974" s="19"/>
      <c r="E974" s="19"/>
      <c r="F974" s="19"/>
      <c r="O974" s="16"/>
    </row>
    <row r="975" ht="14.25" customHeight="1">
      <c r="C975" s="19"/>
      <c r="D975" s="19"/>
      <c r="E975" s="19"/>
      <c r="F975" s="19"/>
      <c r="O975" s="16"/>
    </row>
    <row r="976" ht="14.25" customHeight="1">
      <c r="C976" s="19"/>
      <c r="D976" s="19"/>
      <c r="E976" s="19"/>
      <c r="F976" s="19"/>
      <c r="O976" s="16"/>
    </row>
    <row r="977" ht="14.25" customHeight="1">
      <c r="C977" s="19"/>
      <c r="D977" s="19"/>
      <c r="E977" s="19"/>
      <c r="F977" s="19"/>
      <c r="O977" s="16"/>
    </row>
    <row r="978" ht="14.25" customHeight="1">
      <c r="C978" s="19"/>
      <c r="D978" s="19"/>
      <c r="E978" s="19"/>
      <c r="F978" s="19"/>
      <c r="O978" s="16"/>
    </row>
    <row r="979" ht="14.25" customHeight="1">
      <c r="C979" s="19"/>
      <c r="D979" s="19"/>
      <c r="E979" s="19"/>
      <c r="F979" s="19"/>
      <c r="O979" s="16"/>
    </row>
    <row r="980" ht="14.25" customHeight="1">
      <c r="C980" s="19"/>
      <c r="D980" s="19"/>
      <c r="E980" s="19"/>
      <c r="F980" s="19"/>
      <c r="O980" s="16"/>
    </row>
    <row r="981" ht="14.25" customHeight="1">
      <c r="C981" s="19"/>
      <c r="D981" s="19"/>
      <c r="E981" s="19"/>
      <c r="F981" s="19"/>
      <c r="O981" s="16"/>
    </row>
    <row r="982" ht="14.25" customHeight="1">
      <c r="C982" s="19"/>
      <c r="D982" s="19"/>
      <c r="E982" s="19"/>
      <c r="F982" s="19"/>
      <c r="O982" s="16"/>
    </row>
    <row r="983" ht="14.25" customHeight="1">
      <c r="C983" s="19"/>
      <c r="D983" s="19"/>
      <c r="E983" s="19"/>
      <c r="F983" s="19"/>
      <c r="O983" s="16"/>
    </row>
    <row r="984" ht="14.25" customHeight="1">
      <c r="C984" s="19"/>
      <c r="D984" s="19"/>
      <c r="E984" s="19"/>
      <c r="F984" s="19"/>
      <c r="O984" s="16"/>
    </row>
    <row r="985" ht="14.25" customHeight="1">
      <c r="C985" s="19"/>
      <c r="D985" s="19"/>
      <c r="E985" s="19"/>
      <c r="F985" s="19"/>
      <c r="O985" s="16"/>
    </row>
    <row r="986" ht="14.25" customHeight="1">
      <c r="C986" s="19"/>
      <c r="D986" s="19"/>
      <c r="E986" s="19"/>
      <c r="F986" s="19"/>
      <c r="O986" s="16"/>
    </row>
    <row r="987" ht="14.25" customHeight="1">
      <c r="C987" s="19"/>
      <c r="D987" s="19"/>
      <c r="E987" s="19"/>
      <c r="F987" s="19"/>
      <c r="O987" s="16"/>
    </row>
    <row r="988" ht="14.25" customHeight="1">
      <c r="C988" s="19"/>
      <c r="D988" s="19"/>
      <c r="E988" s="19"/>
      <c r="F988" s="19"/>
      <c r="O988" s="16"/>
    </row>
    <row r="989" ht="14.25" customHeight="1">
      <c r="C989" s="19"/>
      <c r="D989" s="19"/>
      <c r="E989" s="19"/>
      <c r="F989" s="19"/>
      <c r="O989" s="16"/>
    </row>
    <row r="990" ht="14.25" customHeight="1">
      <c r="C990" s="19"/>
      <c r="D990" s="19"/>
      <c r="E990" s="19"/>
      <c r="F990" s="19"/>
      <c r="O990" s="16"/>
    </row>
    <row r="991" ht="14.25" customHeight="1">
      <c r="C991" s="19"/>
      <c r="D991" s="19"/>
      <c r="E991" s="19"/>
      <c r="F991" s="19"/>
      <c r="O991" s="16"/>
    </row>
    <row r="992" ht="14.25" customHeight="1">
      <c r="C992" s="19"/>
      <c r="D992" s="19"/>
      <c r="E992" s="19"/>
      <c r="F992" s="19"/>
      <c r="O992" s="16"/>
    </row>
    <row r="993" ht="14.25" customHeight="1">
      <c r="C993" s="19"/>
      <c r="D993" s="19"/>
      <c r="E993" s="19"/>
      <c r="F993" s="19"/>
      <c r="O993" s="16"/>
    </row>
    <row r="994" ht="14.25" customHeight="1">
      <c r="C994" s="19"/>
      <c r="D994" s="19"/>
      <c r="E994" s="19"/>
      <c r="F994" s="19"/>
      <c r="O994" s="16"/>
    </row>
    <row r="995" ht="14.25" customHeight="1">
      <c r="C995" s="19"/>
      <c r="D995" s="19"/>
      <c r="E995" s="19"/>
      <c r="F995" s="19"/>
      <c r="O995" s="16"/>
    </row>
    <row r="996" ht="14.25" customHeight="1">
      <c r="C996" s="19"/>
      <c r="D996" s="19"/>
      <c r="E996" s="19"/>
      <c r="F996" s="19"/>
      <c r="O996" s="16"/>
    </row>
    <row r="997" ht="14.25" customHeight="1">
      <c r="C997" s="19"/>
      <c r="D997" s="19"/>
      <c r="E997" s="19"/>
      <c r="F997" s="19"/>
      <c r="O997" s="16"/>
    </row>
    <row r="998" ht="14.25" customHeight="1">
      <c r="C998" s="19"/>
      <c r="D998" s="19"/>
      <c r="E998" s="19"/>
      <c r="F998" s="19"/>
      <c r="O998" s="16"/>
    </row>
    <row r="999" ht="14.25" customHeight="1">
      <c r="C999" s="19"/>
      <c r="D999" s="19"/>
      <c r="E999" s="19"/>
      <c r="F999" s="19"/>
      <c r="O999" s="16"/>
    </row>
    <row r="1000" ht="14.25" customHeight="1">
      <c r="C1000" s="19"/>
      <c r="D1000" s="19"/>
      <c r="E1000" s="19"/>
      <c r="F1000" s="19"/>
      <c r="O1000" s="16"/>
    </row>
    <row r="1001" ht="14.25" customHeight="1">
      <c r="C1001" s="19"/>
      <c r="D1001" s="19"/>
      <c r="E1001" s="19"/>
      <c r="F1001" s="19"/>
      <c r="O1001" s="16"/>
    </row>
    <row r="1002" ht="14.25" customHeight="1">
      <c r="C1002" s="19"/>
      <c r="D1002" s="19"/>
      <c r="E1002" s="19"/>
      <c r="F1002" s="19"/>
      <c r="O1002" s="16"/>
    </row>
    <row r="1003" ht="14.25" customHeight="1">
      <c r="C1003" s="19"/>
      <c r="D1003" s="19"/>
      <c r="E1003" s="19"/>
      <c r="F1003" s="19"/>
      <c r="O1003" s="16"/>
    </row>
    <row r="1004" ht="14.25" customHeight="1">
      <c r="C1004" s="19"/>
      <c r="D1004" s="19"/>
      <c r="E1004" s="19"/>
      <c r="F1004" s="19"/>
      <c r="O1004" s="16"/>
    </row>
    <row r="1005" ht="14.25" customHeight="1">
      <c r="C1005" s="19"/>
      <c r="D1005" s="19"/>
      <c r="E1005" s="19"/>
      <c r="F1005" s="19"/>
      <c r="O1005" s="16"/>
    </row>
    <row r="1006" ht="14.25" customHeight="1">
      <c r="C1006" s="19"/>
      <c r="D1006" s="19"/>
      <c r="E1006" s="19"/>
      <c r="F1006" s="19"/>
      <c r="O1006" s="16"/>
    </row>
    <row r="1007" ht="14.25" customHeight="1">
      <c r="C1007" s="19"/>
      <c r="D1007" s="19"/>
      <c r="E1007" s="19"/>
      <c r="F1007" s="19"/>
      <c r="O1007" s="16"/>
    </row>
    <row r="1008" ht="14.25" customHeight="1">
      <c r="C1008" s="19"/>
      <c r="D1008" s="19"/>
      <c r="E1008" s="19"/>
      <c r="F1008" s="19"/>
      <c r="O1008" s="16"/>
    </row>
    <row r="1009" ht="14.25" customHeight="1">
      <c r="C1009" s="19"/>
      <c r="D1009" s="19"/>
      <c r="E1009" s="19"/>
      <c r="F1009" s="19"/>
      <c r="O1009" s="16"/>
    </row>
    <row r="1010" ht="14.25" customHeight="1">
      <c r="C1010" s="19"/>
      <c r="D1010" s="19"/>
      <c r="E1010" s="19"/>
      <c r="F1010" s="19"/>
      <c r="O1010" s="16"/>
    </row>
    <row r="1011" ht="14.25" customHeight="1">
      <c r="C1011" s="19"/>
      <c r="D1011" s="19"/>
      <c r="E1011" s="19"/>
      <c r="F1011" s="19"/>
      <c r="O1011" s="16"/>
    </row>
    <row r="1012" ht="14.25" customHeight="1">
      <c r="C1012" s="19"/>
      <c r="D1012" s="19"/>
      <c r="E1012" s="19"/>
      <c r="F1012" s="19"/>
      <c r="O1012" s="16"/>
    </row>
    <row r="1013" ht="14.25" customHeight="1">
      <c r="C1013" s="19"/>
      <c r="D1013" s="19"/>
      <c r="E1013" s="19"/>
      <c r="F1013" s="19"/>
      <c r="O1013" s="16"/>
    </row>
    <row r="1014" ht="14.25" customHeight="1">
      <c r="C1014" s="19"/>
      <c r="D1014" s="19"/>
      <c r="E1014" s="19"/>
      <c r="F1014" s="19"/>
      <c r="O1014" s="16"/>
    </row>
    <row r="1015" ht="14.25" customHeight="1">
      <c r="C1015" s="19"/>
      <c r="D1015" s="19"/>
      <c r="E1015" s="19"/>
      <c r="F1015" s="19"/>
      <c r="O1015" s="16"/>
    </row>
    <row r="1016" ht="14.25" customHeight="1">
      <c r="C1016" s="19"/>
      <c r="D1016" s="19"/>
      <c r="E1016" s="19"/>
      <c r="F1016" s="19"/>
      <c r="O1016" s="16"/>
    </row>
    <row r="1017" ht="14.25" customHeight="1">
      <c r="C1017" s="19"/>
      <c r="D1017" s="19"/>
      <c r="E1017" s="19"/>
      <c r="F1017" s="19"/>
      <c r="O1017" s="16"/>
    </row>
    <row r="1018" ht="14.25" customHeight="1">
      <c r="C1018" s="19"/>
      <c r="D1018" s="19"/>
      <c r="E1018" s="19"/>
      <c r="F1018" s="19"/>
      <c r="O1018" s="16"/>
    </row>
    <row r="1019" ht="14.25" customHeight="1">
      <c r="C1019" s="19"/>
      <c r="D1019" s="19"/>
      <c r="E1019" s="19"/>
      <c r="F1019" s="19"/>
      <c r="O1019" s="16"/>
    </row>
    <row r="1020" ht="14.25" customHeight="1">
      <c r="C1020" s="19"/>
      <c r="D1020" s="19"/>
      <c r="E1020" s="19"/>
      <c r="F1020" s="19"/>
      <c r="O1020" s="16"/>
    </row>
    <row r="1021" ht="14.25" customHeight="1">
      <c r="C1021" s="19"/>
      <c r="D1021" s="19"/>
      <c r="E1021" s="19"/>
      <c r="F1021" s="19"/>
      <c r="O1021" s="16"/>
    </row>
    <row r="1022" ht="14.25" customHeight="1">
      <c r="C1022" s="19"/>
      <c r="D1022" s="19"/>
      <c r="E1022" s="19"/>
      <c r="F1022" s="19"/>
      <c r="O1022" s="16"/>
    </row>
    <row r="1023" ht="14.25" customHeight="1">
      <c r="C1023" s="19"/>
      <c r="D1023" s="19"/>
      <c r="E1023" s="19"/>
      <c r="F1023" s="19"/>
      <c r="O1023" s="16"/>
    </row>
    <row r="1024" ht="14.25" customHeight="1">
      <c r="C1024" s="19"/>
      <c r="D1024" s="19"/>
      <c r="E1024" s="19"/>
      <c r="F1024" s="19"/>
      <c r="O1024" s="16"/>
    </row>
    <row r="1025" ht="14.25" customHeight="1">
      <c r="C1025" s="19"/>
      <c r="D1025" s="19"/>
      <c r="E1025" s="19"/>
      <c r="F1025" s="19"/>
      <c r="O1025" s="16"/>
    </row>
    <row r="1026" ht="14.25" customHeight="1">
      <c r="C1026" s="19"/>
      <c r="D1026" s="19"/>
      <c r="E1026" s="19"/>
      <c r="F1026" s="19"/>
      <c r="O1026" s="16"/>
    </row>
    <row r="1027" ht="14.25" customHeight="1">
      <c r="C1027" s="19"/>
      <c r="D1027" s="19"/>
      <c r="E1027" s="19"/>
      <c r="F1027" s="19"/>
      <c r="O1027" s="16"/>
    </row>
    <row r="1028" ht="14.25" customHeight="1">
      <c r="C1028" s="19"/>
      <c r="D1028" s="19"/>
      <c r="E1028" s="19"/>
      <c r="F1028" s="19"/>
      <c r="O1028" s="16"/>
    </row>
    <row r="1029" ht="14.25" customHeight="1">
      <c r="C1029" s="19"/>
      <c r="D1029" s="19"/>
      <c r="E1029" s="19"/>
      <c r="F1029" s="19"/>
      <c r="O1029" s="16"/>
    </row>
    <row r="1030" ht="14.25" customHeight="1">
      <c r="C1030" s="19"/>
      <c r="D1030" s="19"/>
      <c r="E1030" s="19"/>
      <c r="F1030" s="19"/>
      <c r="O1030" s="16"/>
    </row>
    <row r="1031" ht="14.25" customHeight="1">
      <c r="C1031" s="19"/>
      <c r="D1031" s="19"/>
      <c r="E1031" s="19"/>
      <c r="F1031" s="19"/>
      <c r="O1031" s="16"/>
    </row>
    <row r="1032" ht="14.25" customHeight="1">
      <c r="C1032" s="19"/>
      <c r="D1032" s="19"/>
      <c r="E1032" s="19"/>
      <c r="F1032" s="19"/>
      <c r="O1032" s="16"/>
    </row>
    <row r="1033" ht="14.25" customHeight="1">
      <c r="C1033" s="19"/>
      <c r="D1033" s="19"/>
      <c r="E1033" s="19"/>
      <c r="F1033" s="19"/>
      <c r="O1033" s="16"/>
    </row>
    <row r="1034" ht="14.25" customHeight="1">
      <c r="C1034" s="19"/>
      <c r="D1034" s="19"/>
      <c r="E1034" s="19"/>
      <c r="F1034" s="19"/>
      <c r="O1034" s="16"/>
    </row>
    <row r="1035" ht="14.25" customHeight="1">
      <c r="C1035" s="19"/>
      <c r="D1035" s="19"/>
      <c r="E1035" s="19"/>
      <c r="F1035" s="19"/>
      <c r="O1035" s="16"/>
    </row>
  </sheetData>
  <mergeCells count="161">
    <mergeCell ref="H90:H91"/>
    <mergeCell ref="I90:I91"/>
    <mergeCell ref="A80:B81"/>
    <mergeCell ref="C80:G81"/>
    <mergeCell ref="H80:H81"/>
    <mergeCell ref="G88:J89"/>
    <mergeCell ref="A90:B91"/>
    <mergeCell ref="C90:G91"/>
    <mergeCell ref="J90:J91"/>
    <mergeCell ref="A1:B2"/>
    <mergeCell ref="C1:G2"/>
    <mergeCell ref="H1:H2"/>
    <mergeCell ref="I1:I2"/>
    <mergeCell ref="J1:J2"/>
    <mergeCell ref="A3:A9"/>
    <mergeCell ref="G15:J16"/>
    <mergeCell ref="A32:B33"/>
    <mergeCell ref="C32:G33"/>
    <mergeCell ref="H32:H33"/>
    <mergeCell ref="I32:I33"/>
    <mergeCell ref="J32:J33"/>
    <mergeCell ref="K32:K33"/>
    <mergeCell ref="L32:L33"/>
    <mergeCell ref="M32:M33"/>
    <mergeCell ref="G30:J31"/>
    <mergeCell ref="G48:J49"/>
    <mergeCell ref="A17:B18"/>
    <mergeCell ref="C17:G18"/>
    <mergeCell ref="H17:H18"/>
    <mergeCell ref="I17:I18"/>
    <mergeCell ref="J17:J18"/>
    <mergeCell ref="A19:A25"/>
    <mergeCell ref="A34:A40"/>
    <mergeCell ref="A50:B51"/>
    <mergeCell ref="C50:G51"/>
    <mergeCell ref="H50:H51"/>
    <mergeCell ref="I50:I51"/>
    <mergeCell ref="J50:J51"/>
    <mergeCell ref="A52:A58"/>
    <mergeCell ref="G63:J64"/>
    <mergeCell ref="A65:B66"/>
    <mergeCell ref="C65:G66"/>
    <mergeCell ref="H65:H66"/>
    <mergeCell ref="I65:I66"/>
    <mergeCell ref="J65:J66"/>
    <mergeCell ref="A67:A73"/>
    <mergeCell ref="G78:J79"/>
    <mergeCell ref="J104:J105"/>
    <mergeCell ref="K104:K105"/>
    <mergeCell ref="L104:L105"/>
    <mergeCell ref="J143:J144"/>
    <mergeCell ref="G154:J155"/>
    <mergeCell ref="A143:B144"/>
    <mergeCell ref="C143:G144"/>
    <mergeCell ref="H143:H144"/>
    <mergeCell ref="I143:I144"/>
    <mergeCell ref="K143:K144"/>
    <mergeCell ref="L143:L144"/>
    <mergeCell ref="A145:A151"/>
    <mergeCell ref="A156:B157"/>
    <mergeCell ref="C156:G157"/>
    <mergeCell ref="H156:H157"/>
    <mergeCell ref="I156:I157"/>
    <mergeCell ref="K156:K157"/>
    <mergeCell ref="L156:L157"/>
    <mergeCell ref="A158:A164"/>
    <mergeCell ref="J156:J157"/>
    <mergeCell ref="G172:J173"/>
    <mergeCell ref="A174:B175"/>
    <mergeCell ref="C174:G175"/>
    <mergeCell ref="H174:H175"/>
    <mergeCell ref="I174:I175"/>
    <mergeCell ref="J174:J175"/>
    <mergeCell ref="K192:K193"/>
    <mergeCell ref="L192:L193"/>
    <mergeCell ref="K174:K175"/>
    <mergeCell ref="L174:L175"/>
    <mergeCell ref="A176:A182"/>
    <mergeCell ref="G190:J191"/>
    <mergeCell ref="A192:B193"/>
    <mergeCell ref="C192:G193"/>
    <mergeCell ref="H192:H193"/>
    <mergeCell ref="I104:I105"/>
    <mergeCell ref="G115:J116"/>
    <mergeCell ref="A82:A88"/>
    <mergeCell ref="A92:A98"/>
    <mergeCell ref="G102:J103"/>
    <mergeCell ref="A104:B105"/>
    <mergeCell ref="C104:G105"/>
    <mergeCell ref="H104:H105"/>
    <mergeCell ref="A106:A112"/>
    <mergeCell ref="J117:J118"/>
    <mergeCell ref="G128:J129"/>
    <mergeCell ref="A117:B118"/>
    <mergeCell ref="C117:G118"/>
    <mergeCell ref="H117:H118"/>
    <mergeCell ref="I117:I118"/>
    <mergeCell ref="K117:K118"/>
    <mergeCell ref="L117:L118"/>
    <mergeCell ref="A119:A125"/>
    <mergeCell ref="J130:J131"/>
    <mergeCell ref="G141:J142"/>
    <mergeCell ref="A130:B131"/>
    <mergeCell ref="C130:G131"/>
    <mergeCell ref="H130:H131"/>
    <mergeCell ref="I130:I131"/>
    <mergeCell ref="K130:K131"/>
    <mergeCell ref="L130:L131"/>
    <mergeCell ref="A132:A138"/>
    <mergeCell ref="I210:I211"/>
    <mergeCell ref="J210:J211"/>
    <mergeCell ref="K210:K211"/>
    <mergeCell ref="L210:L211"/>
    <mergeCell ref="G270:I271"/>
    <mergeCell ref="G282:I283"/>
    <mergeCell ref="A262:B263"/>
    <mergeCell ref="C262:G263"/>
    <mergeCell ref="H262:H263"/>
    <mergeCell ref="A264:A270"/>
    <mergeCell ref="A272:B273"/>
    <mergeCell ref="C272:G273"/>
    <mergeCell ref="A274:A280"/>
    <mergeCell ref="H210:H211"/>
    <mergeCell ref="G226:J227"/>
    <mergeCell ref="I192:I193"/>
    <mergeCell ref="J192:J193"/>
    <mergeCell ref="A194:A200"/>
    <mergeCell ref="G208:J209"/>
    <mergeCell ref="A210:B211"/>
    <mergeCell ref="C210:G211"/>
    <mergeCell ref="A212:A218"/>
    <mergeCell ref="A228:B229"/>
    <mergeCell ref="C228:G229"/>
    <mergeCell ref="H228:H229"/>
    <mergeCell ref="I228:I229"/>
    <mergeCell ref="A230:A236"/>
    <mergeCell ref="G238:I239"/>
    <mergeCell ref="A240:B241"/>
    <mergeCell ref="H251:H252"/>
    <mergeCell ref="G260:I261"/>
    <mergeCell ref="C240:G241"/>
    <mergeCell ref="H240:H241"/>
    <mergeCell ref="A242:A248"/>
    <mergeCell ref="G249:I250"/>
    <mergeCell ref="A251:B252"/>
    <mergeCell ref="C251:G252"/>
    <mergeCell ref="A253:A259"/>
    <mergeCell ref="H272:H273"/>
    <mergeCell ref="I272:I273"/>
    <mergeCell ref="C297:G298"/>
    <mergeCell ref="H297:H298"/>
    <mergeCell ref="A299:A305"/>
    <mergeCell ref="G308:I309"/>
    <mergeCell ref="A284:B285"/>
    <mergeCell ref="C284:G285"/>
    <mergeCell ref="H284:H285"/>
    <mergeCell ref="I284:I285"/>
    <mergeCell ref="A286:A292"/>
    <mergeCell ref="G295:I296"/>
    <mergeCell ref="A297:B298"/>
    <mergeCell ref="I297:I298"/>
  </mergeCells>
  <conditionalFormatting sqref="C58:C59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5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:F74 C76:F77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:F12 C14:F14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1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8:C279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2:K12 S13">
    <cfRule type="colorScale" priority="7">
      <colorScale>
        <cfvo type="min"/>
        <cfvo type="max"/>
        <color rgb="FFFFFFFF"/>
        <color rgb="FFFF9900"/>
      </colorScale>
    </cfRule>
  </conditionalFormatting>
  <conditionalFormatting sqref="G13:M13 O13 S14">
    <cfRule type="colorScale" priority="8">
      <colorScale>
        <cfvo type="min"/>
        <cfvo type="max"/>
        <color rgb="FFFFFFFF"/>
        <color rgb="FF00FF00"/>
      </colorScale>
    </cfRule>
  </conditionalFormatting>
  <conditionalFormatting sqref="G14:M14 O14 S15">
    <cfRule type="colorScale" priority="9">
      <colorScale>
        <cfvo type="min"/>
        <cfvo type="max"/>
        <color rgb="FFFFFFFF"/>
        <color rgb="FF00FF00"/>
      </colorScale>
    </cfRule>
  </conditionalFormatting>
  <conditionalFormatting sqref="G26:L26">
    <cfRule type="colorScale" priority="10">
      <colorScale>
        <cfvo type="min"/>
        <cfvo type="max"/>
        <color rgb="FFFFFFFF"/>
        <color rgb="FFFF9900"/>
      </colorScale>
    </cfRule>
  </conditionalFormatting>
  <conditionalFormatting sqref="G27:L27">
    <cfRule type="colorScale" priority="11">
      <colorScale>
        <cfvo type="min"/>
        <cfvo type="max"/>
        <color rgb="FFFFFFFF"/>
        <color rgb="FFFF9900"/>
      </colorScale>
    </cfRule>
  </conditionalFormatting>
  <conditionalFormatting sqref="G28:L28">
    <cfRule type="colorScale" priority="12">
      <colorScale>
        <cfvo type="min"/>
        <cfvo type="max"/>
        <color rgb="FFFFFFFF"/>
        <color rgb="FF00FF00"/>
      </colorScale>
    </cfRule>
  </conditionalFormatting>
  <conditionalFormatting sqref="G29:J29">
    <cfRule type="colorScale" priority="13">
      <colorScale>
        <cfvo type="min"/>
        <cfvo type="max"/>
        <color rgb="FFFFFFFF"/>
        <color rgb="FF00FF00"/>
      </colorScale>
    </cfRule>
  </conditionalFormatting>
  <conditionalFormatting sqref="N40:N41 G41:M41 O41 T41:T42">
    <cfRule type="colorScale" priority="14">
      <colorScale>
        <cfvo type="min"/>
        <cfvo type="max"/>
        <color rgb="FFFFFFFF"/>
        <color rgb="FFFF9900"/>
      </colorScale>
    </cfRule>
  </conditionalFormatting>
  <conditionalFormatting sqref="G42:O42 T43">
    <cfRule type="colorScale" priority="15">
      <colorScale>
        <cfvo type="min"/>
        <cfvo type="max"/>
        <color rgb="FFFFFFFF"/>
        <color rgb="FFFF9900"/>
      </colorScale>
    </cfRule>
  </conditionalFormatting>
  <conditionalFormatting sqref="G43:O43 T44">
    <cfRule type="colorScale" priority="16">
      <colorScale>
        <cfvo type="min"/>
        <cfvo type="max"/>
        <color rgb="FFFFFFFF"/>
        <color rgb="FFFF9900"/>
      </colorScale>
    </cfRule>
  </conditionalFormatting>
  <conditionalFormatting sqref="G44:O44 T45">
    <cfRule type="colorScale" priority="17">
      <colorScale>
        <cfvo type="min"/>
        <cfvo type="max"/>
        <color rgb="FFFFFFFF"/>
        <color rgb="FF00FF00"/>
      </colorScale>
    </cfRule>
  </conditionalFormatting>
  <conditionalFormatting sqref="G45:O45 T46">
    <cfRule type="colorScale" priority="18">
      <colorScale>
        <cfvo type="min"/>
        <cfvo type="max"/>
        <color rgb="FFFFFFFF"/>
        <color rgb="FF00FF00"/>
      </colorScale>
    </cfRule>
  </conditionalFormatting>
  <conditionalFormatting sqref="G46:O46 T47">
    <cfRule type="colorScale" priority="19">
      <colorScale>
        <cfvo type="min"/>
        <cfvo type="max"/>
        <color rgb="FFFFFFFF"/>
        <color rgb="FF00FF00"/>
      </colorScale>
    </cfRule>
  </conditionalFormatting>
  <conditionalFormatting sqref="G47:O47 T48">
    <cfRule type="colorScale" priority="20">
      <colorScale>
        <cfvo type="min"/>
        <cfvo type="max"/>
        <color rgb="FFFFFFFF"/>
        <color rgb="FF00FF00"/>
      </colorScale>
    </cfRule>
  </conditionalFormatting>
  <conditionalFormatting sqref="G59:K59 N59">
    <cfRule type="colorScale" priority="21">
      <colorScale>
        <cfvo type="min"/>
        <cfvo type="max"/>
        <color rgb="FFFFFFFF"/>
        <color rgb="FFFF9900"/>
      </colorScale>
    </cfRule>
  </conditionalFormatting>
  <conditionalFormatting sqref="G60:K60 N60">
    <cfRule type="colorScale" priority="22">
      <colorScale>
        <cfvo type="min"/>
        <cfvo type="max"/>
        <color rgb="FFFFFFFF"/>
        <color rgb="FFFF9900"/>
      </colorScale>
    </cfRule>
  </conditionalFormatting>
  <conditionalFormatting sqref="G61:J61">
    <cfRule type="colorScale" priority="23">
      <colorScale>
        <cfvo type="min"/>
        <cfvo type="max"/>
        <color rgb="FFFFFFFF"/>
        <color rgb="FF00FF00"/>
      </colorScale>
    </cfRule>
  </conditionalFormatting>
  <conditionalFormatting sqref="G62:J62">
    <cfRule type="colorScale" priority="24">
      <colorScale>
        <cfvo type="min"/>
        <cfvo type="max"/>
        <color rgb="FFFFFFFF"/>
        <color rgb="FF00FF00"/>
      </colorScale>
    </cfRule>
  </conditionalFormatting>
  <conditionalFormatting sqref="H71:K72 G72 P73">
    <cfRule type="colorScale" priority="25">
      <colorScale>
        <cfvo type="min"/>
        <cfvo type="max"/>
        <color rgb="FFFFFFFF"/>
        <color rgb="FFFF9900"/>
      </colorScale>
    </cfRule>
  </conditionalFormatting>
  <conditionalFormatting sqref="G73:L73 P74">
    <cfRule type="colorScale" priority="26">
      <colorScale>
        <cfvo type="min"/>
        <cfvo type="max"/>
        <color rgb="FFFFFFFF"/>
        <color rgb="FFFF9900"/>
      </colorScale>
    </cfRule>
  </conditionalFormatting>
  <conditionalFormatting sqref="G74:L74 P75">
    <cfRule type="colorScale" priority="27">
      <colorScale>
        <cfvo type="min"/>
        <cfvo type="max"/>
        <color rgb="FFFFFFFF"/>
        <color rgb="FFFF9900"/>
      </colorScale>
    </cfRule>
  </conditionalFormatting>
  <conditionalFormatting sqref="G75:L75 P76">
    <cfRule type="colorScale" priority="28">
      <colorScale>
        <cfvo type="min"/>
        <cfvo type="max"/>
        <color rgb="FFFFFFFF"/>
        <color rgb="FF00FF00"/>
      </colorScale>
    </cfRule>
  </conditionalFormatting>
  <conditionalFormatting sqref="G76:M76 P77">
    <cfRule type="colorScale" priority="29">
      <colorScale>
        <cfvo type="min"/>
        <cfvo type="max"/>
        <color rgb="FFFFFFFF"/>
        <color rgb="FF00FF00"/>
      </colorScale>
    </cfRule>
  </conditionalFormatting>
  <conditionalFormatting sqref="G77:M77 P78">
    <cfRule type="colorScale" priority="30">
      <colorScale>
        <cfvo type="min"/>
        <cfvo type="max"/>
        <color rgb="FFFFFFFF"/>
        <color rgb="FF00FF00"/>
      </colorScale>
    </cfRule>
  </conditionalFormatting>
  <conditionalFormatting sqref="I85:I86 G86:H86">
    <cfRule type="colorScale" priority="31">
      <colorScale>
        <cfvo type="min"/>
        <cfvo type="max"/>
        <color rgb="FFFFFFFF"/>
        <color rgb="FF00FF00"/>
      </colorScale>
    </cfRule>
  </conditionalFormatting>
  <conditionalFormatting sqref="G87:I87">
    <cfRule type="colorScale" priority="32">
      <colorScale>
        <cfvo type="min"/>
        <cfvo type="max"/>
        <color rgb="FFFFFFFF"/>
        <color rgb="FF00FF00"/>
      </colorScale>
    </cfRule>
  </conditionalFormatting>
  <conditionalFormatting sqref="G99:K99">
    <cfRule type="colorScale" priority="33">
      <colorScale>
        <cfvo type="min"/>
        <cfvo type="max"/>
        <color rgb="FFFFFFFF"/>
        <color rgb="FFFF9900"/>
      </colorScale>
    </cfRule>
  </conditionalFormatting>
  <conditionalFormatting sqref="I101">
    <cfRule type="colorScale" priority="34">
      <colorScale>
        <cfvo type="min"/>
        <cfvo type="max"/>
        <color rgb="FFFFFFFF"/>
        <color rgb="FF00FF00"/>
      </colorScale>
    </cfRule>
  </conditionalFormatting>
  <conditionalFormatting sqref="G101:K101">
    <cfRule type="colorScale" priority="35">
      <colorScale>
        <cfvo type="min"/>
        <cfvo type="max"/>
        <color rgb="FFFFFFFF"/>
        <color rgb="FF00FF00"/>
      </colorScale>
    </cfRule>
  </conditionalFormatting>
  <conditionalFormatting sqref="G112:M112">
    <cfRule type="colorScale" priority="36">
      <colorScale>
        <cfvo type="min"/>
        <cfvo type="max"/>
        <color rgb="FFFFFFFF"/>
        <color rgb="FF00FFFF"/>
      </colorScale>
    </cfRule>
  </conditionalFormatting>
  <conditionalFormatting sqref="G113:M113">
    <cfRule type="colorScale" priority="37">
      <colorScale>
        <cfvo type="min"/>
        <cfvo type="max"/>
        <color rgb="FFFFFFFF"/>
        <color rgb="FF00FF00"/>
      </colorScale>
    </cfRule>
  </conditionalFormatting>
  <conditionalFormatting sqref="G114:M114">
    <cfRule type="colorScale" priority="38">
      <colorScale>
        <cfvo type="min"/>
        <cfvo type="max"/>
        <color rgb="FFFFFFFF"/>
        <color rgb="FF00FF00"/>
      </colorScale>
    </cfRule>
  </conditionalFormatting>
  <conditionalFormatting sqref="M123:M124 G124:L124">
    <cfRule type="colorScale" priority="39">
      <colorScale>
        <cfvo type="min"/>
        <cfvo type="max"/>
        <color rgb="FFFFFFFF"/>
        <color rgb="FF00FFFF"/>
      </colorScale>
    </cfRule>
  </conditionalFormatting>
  <conditionalFormatting sqref="G125:M125">
    <cfRule type="colorScale" priority="40">
      <colorScale>
        <cfvo type="min"/>
        <cfvo type="max"/>
        <color rgb="FFFFFFFF"/>
        <color rgb="FF00FFFF"/>
      </colorScale>
    </cfRule>
  </conditionalFormatting>
  <conditionalFormatting sqref="G126:M126">
    <cfRule type="colorScale" priority="41">
      <colorScale>
        <cfvo type="min"/>
        <cfvo type="max"/>
        <color rgb="FFFFFFFF"/>
        <color rgb="FF00FF00"/>
      </colorScale>
    </cfRule>
  </conditionalFormatting>
  <conditionalFormatting sqref="G127:M127">
    <cfRule type="colorScale" priority="42">
      <colorScale>
        <cfvo type="min"/>
        <cfvo type="max"/>
        <color rgb="FFFFFFFF"/>
        <color rgb="FF00FF00"/>
      </colorScale>
    </cfRule>
  </conditionalFormatting>
  <conditionalFormatting sqref="M136:M137 G137:L137">
    <cfRule type="colorScale" priority="43">
      <colorScale>
        <cfvo type="min"/>
        <cfvo type="max"/>
        <color rgb="FFFFFFFF"/>
        <color rgb="FF00FFFF"/>
      </colorScale>
    </cfRule>
  </conditionalFormatting>
  <conditionalFormatting sqref="G138:M138">
    <cfRule type="colorScale" priority="44">
      <colorScale>
        <cfvo type="min"/>
        <cfvo type="max"/>
        <color rgb="FFFFFFFF"/>
        <color rgb="FF00FFFF"/>
      </colorScale>
    </cfRule>
  </conditionalFormatting>
  <conditionalFormatting sqref="G139:M139">
    <cfRule type="colorScale" priority="45">
      <colorScale>
        <cfvo type="min"/>
        <cfvo type="max"/>
        <color rgb="FFFFFFFF"/>
        <color rgb="FF00FF00"/>
      </colorScale>
    </cfRule>
  </conditionalFormatting>
  <conditionalFormatting sqref="G140:M140">
    <cfRule type="colorScale" priority="46">
      <colorScale>
        <cfvo type="min"/>
        <cfvo type="max"/>
        <color rgb="FFFFFFFF"/>
        <color rgb="FF00FF00"/>
      </colorScale>
    </cfRule>
  </conditionalFormatting>
  <conditionalFormatting sqref="M149:M150 G150:L150">
    <cfRule type="colorScale" priority="47">
      <colorScale>
        <cfvo type="min"/>
        <cfvo type="max"/>
        <color rgb="FFFFFFFF"/>
        <color rgb="FF00FFFF"/>
      </colorScale>
    </cfRule>
  </conditionalFormatting>
  <conditionalFormatting sqref="G151:M151">
    <cfRule type="colorScale" priority="48">
      <colorScale>
        <cfvo type="min"/>
        <cfvo type="max"/>
        <color rgb="FFFFFFFF"/>
        <color rgb="FF00FFFF"/>
      </colorScale>
    </cfRule>
  </conditionalFormatting>
  <conditionalFormatting sqref="G152:M152">
    <cfRule type="colorScale" priority="49">
      <colorScale>
        <cfvo type="min"/>
        <cfvo type="max"/>
        <color rgb="FFFFFFFF"/>
        <color rgb="FF00FF00"/>
      </colorScale>
    </cfRule>
  </conditionalFormatting>
  <conditionalFormatting sqref="G153:M153">
    <cfRule type="colorScale" priority="50">
      <colorScale>
        <cfvo type="min"/>
        <cfvo type="max"/>
        <color rgb="FFFFFFFF"/>
        <color rgb="FF00FF00"/>
      </colorScale>
    </cfRule>
  </conditionalFormatting>
  <conditionalFormatting sqref="G165:L165">
    <cfRule type="colorScale" priority="51">
      <colorScale>
        <cfvo type="min"/>
        <cfvo type="max"/>
        <color rgb="FFFFFFFF"/>
        <color rgb="FF00FFFF"/>
      </colorScale>
    </cfRule>
  </conditionalFormatting>
  <conditionalFormatting sqref="G166:L166">
    <cfRule type="colorScale" priority="52">
      <colorScale>
        <cfvo type="min"/>
        <cfvo type="max"/>
        <color rgb="FFFFFFFF"/>
        <color rgb="FF00FFFF"/>
      </colorScale>
    </cfRule>
  </conditionalFormatting>
  <conditionalFormatting sqref="G167:L167">
    <cfRule type="colorScale" priority="53">
      <colorScale>
        <cfvo type="min"/>
        <cfvo type="max"/>
        <color rgb="FFFFFFFF"/>
        <color rgb="FF00FFFF"/>
      </colorScale>
    </cfRule>
  </conditionalFormatting>
  <conditionalFormatting sqref="I171:L171">
    <cfRule type="colorScale" priority="54">
      <colorScale>
        <cfvo type="min"/>
        <cfvo type="max"/>
        <color rgb="FFFFFFFF"/>
        <color rgb="FF00FF00"/>
      </colorScale>
    </cfRule>
  </conditionalFormatting>
  <conditionalFormatting sqref="G169:L169">
    <cfRule type="colorScale" priority="55">
      <colorScale>
        <cfvo type="min"/>
        <cfvo type="max"/>
        <color rgb="FFFFFFFF"/>
        <color rgb="FF00FF00"/>
      </colorScale>
    </cfRule>
  </conditionalFormatting>
  <conditionalFormatting sqref="G170:L170">
    <cfRule type="colorScale" priority="56">
      <colorScale>
        <cfvo type="min"/>
        <cfvo type="max"/>
        <color rgb="FFFFFFFF"/>
        <color rgb="FF00FF00"/>
      </colorScale>
    </cfRule>
  </conditionalFormatting>
  <conditionalFormatting sqref="G171:L171">
    <cfRule type="colorScale" priority="57">
      <colorScale>
        <cfvo type="min"/>
        <cfvo type="max"/>
        <color rgb="FFFFFFFF"/>
        <color rgb="FF00FF00"/>
      </colorScale>
    </cfRule>
  </conditionalFormatting>
  <conditionalFormatting sqref="G183:L183">
    <cfRule type="colorScale" priority="58">
      <colorScale>
        <cfvo type="min"/>
        <cfvo type="max"/>
        <color rgb="FFFFFFFF"/>
        <color rgb="FF00FFFF"/>
      </colorScale>
    </cfRule>
  </conditionalFormatting>
  <conditionalFormatting sqref="G184:L184">
    <cfRule type="colorScale" priority="59">
      <colorScale>
        <cfvo type="min"/>
        <cfvo type="max"/>
        <color rgb="FFFFFFFF"/>
        <color rgb="FF00FFFF"/>
      </colorScale>
    </cfRule>
  </conditionalFormatting>
  <conditionalFormatting sqref="G185:L185">
    <cfRule type="colorScale" priority="60">
      <colorScale>
        <cfvo type="min"/>
        <cfvo type="max"/>
        <color rgb="FFFFFFFF"/>
        <color rgb="FF00FFFF"/>
      </colorScale>
    </cfRule>
  </conditionalFormatting>
  <conditionalFormatting sqref="G187:L187">
    <cfRule type="colorScale" priority="61">
      <colorScale>
        <cfvo type="min"/>
        <cfvo type="max"/>
        <color rgb="FFFFFFFF"/>
        <color rgb="FF00FF00"/>
      </colorScale>
    </cfRule>
  </conditionalFormatting>
  <conditionalFormatting sqref="G188:L188">
    <cfRule type="colorScale" priority="62">
      <colorScale>
        <cfvo type="min"/>
        <cfvo type="max"/>
        <color rgb="FFFFFFFF"/>
        <color rgb="FF00FF00"/>
      </colorScale>
    </cfRule>
  </conditionalFormatting>
  <conditionalFormatting sqref="G189:L189">
    <cfRule type="colorScale" priority="63">
      <colorScale>
        <cfvo type="min"/>
        <cfvo type="max"/>
        <color rgb="FFFFFFFF"/>
        <color rgb="FF00FF00"/>
      </colorScale>
    </cfRule>
  </conditionalFormatting>
  <conditionalFormatting sqref="L199:L200 G200:K200">
    <cfRule type="colorScale" priority="64">
      <colorScale>
        <cfvo type="min"/>
        <cfvo type="max"/>
        <color rgb="FFFFFFFF"/>
        <color rgb="FF00FFFF"/>
      </colorScale>
    </cfRule>
  </conditionalFormatting>
  <conditionalFormatting sqref="G201:L201">
    <cfRule type="colorScale" priority="65">
      <colorScale>
        <cfvo type="min"/>
        <cfvo type="max"/>
        <color rgb="FFFFFFFF"/>
        <color rgb="FF00FFFF"/>
      </colorScale>
    </cfRule>
  </conditionalFormatting>
  <conditionalFormatting sqref="G202:L202">
    <cfRule type="colorScale" priority="66">
      <colorScale>
        <cfvo type="min"/>
        <cfvo type="max"/>
        <color rgb="FFFFFFFF"/>
        <color rgb="FF00FFFF"/>
      </colorScale>
    </cfRule>
  </conditionalFormatting>
  <conditionalFormatting sqref="G203:L203">
    <cfRule type="colorScale" priority="67">
      <colorScale>
        <cfvo type="min"/>
        <cfvo type="max"/>
        <color rgb="FFFFFFFF"/>
        <color rgb="FF00FFFF"/>
      </colorScale>
    </cfRule>
  </conditionalFormatting>
  <conditionalFormatting sqref="G204:L204">
    <cfRule type="colorScale" priority="68">
      <colorScale>
        <cfvo type="min"/>
        <cfvo type="max"/>
        <color rgb="FFFFFFFF"/>
        <color rgb="FF00FF00"/>
      </colorScale>
    </cfRule>
  </conditionalFormatting>
  <conditionalFormatting sqref="G205:L205">
    <cfRule type="colorScale" priority="69">
      <colorScale>
        <cfvo type="min"/>
        <cfvo type="max"/>
        <color rgb="FFFFFFFF"/>
        <color rgb="FF00FF00"/>
      </colorScale>
    </cfRule>
  </conditionalFormatting>
  <conditionalFormatting sqref="G206:L206">
    <cfRule type="colorScale" priority="70">
      <colorScale>
        <cfvo type="min"/>
        <cfvo type="max"/>
        <color rgb="FFFFFFFF"/>
        <color rgb="FF00FF00"/>
      </colorScale>
    </cfRule>
  </conditionalFormatting>
  <conditionalFormatting sqref="G207:L207">
    <cfRule type="colorScale" priority="71">
      <colorScale>
        <cfvo type="min"/>
        <cfvo type="max"/>
        <color rgb="FFFFFFFF"/>
        <color rgb="FF00FF00"/>
      </colorScale>
    </cfRule>
  </conditionalFormatting>
  <conditionalFormatting sqref="L217:L218 G218:K218">
    <cfRule type="colorScale" priority="72">
      <colorScale>
        <cfvo type="min"/>
        <cfvo type="max"/>
        <color rgb="FFFFFFFF"/>
        <color rgb="FF00FFFF"/>
      </colorScale>
    </cfRule>
  </conditionalFormatting>
  <conditionalFormatting sqref="G219:L219">
    <cfRule type="colorScale" priority="73">
      <colorScale>
        <cfvo type="min"/>
        <cfvo type="max"/>
        <color rgb="FFFFFFFF"/>
        <color rgb="FF00FFFF"/>
      </colorScale>
    </cfRule>
  </conditionalFormatting>
  <conditionalFormatting sqref="G220:L220">
    <cfRule type="colorScale" priority="74">
      <colorScale>
        <cfvo type="min"/>
        <cfvo type="max"/>
        <color rgb="FFFFFFFF"/>
        <color rgb="FF00FFFF"/>
      </colorScale>
    </cfRule>
  </conditionalFormatting>
  <conditionalFormatting sqref="G221:L221">
    <cfRule type="colorScale" priority="75">
      <colorScale>
        <cfvo type="min"/>
        <cfvo type="max"/>
        <color rgb="FFFFFFFF"/>
        <color rgb="FF00FFFF"/>
      </colorScale>
    </cfRule>
  </conditionalFormatting>
  <conditionalFormatting sqref="G222:L222">
    <cfRule type="colorScale" priority="76">
      <colorScale>
        <cfvo type="min"/>
        <cfvo type="max"/>
        <color rgb="FFFFFFFF"/>
        <color rgb="FF00FF00"/>
      </colorScale>
    </cfRule>
  </conditionalFormatting>
  <conditionalFormatting sqref="G223:L223">
    <cfRule type="colorScale" priority="77">
      <colorScale>
        <cfvo type="min"/>
        <cfvo type="max"/>
        <color rgb="FFFFFFFF"/>
        <color rgb="FF00FF00"/>
      </colorScale>
    </cfRule>
  </conditionalFormatting>
  <conditionalFormatting sqref="G224:L224">
    <cfRule type="colorScale" priority="78">
      <colorScale>
        <cfvo type="min"/>
        <cfvo type="max"/>
        <color rgb="FFFFFFFF"/>
        <color rgb="FF00FF00"/>
      </colorScale>
    </cfRule>
  </conditionalFormatting>
  <conditionalFormatting sqref="G225:L225">
    <cfRule type="colorScale" priority="79">
      <colorScale>
        <cfvo type="min"/>
        <cfvo type="max"/>
        <color rgb="FFFFFFFF"/>
        <color rgb="FF00FF00"/>
      </colorScale>
    </cfRule>
  </conditionalFormatting>
  <conditionalFormatting sqref="G235:I235">
    <cfRule type="colorScale" priority="80">
      <colorScale>
        <cfvo type="min"/>
        <cfvo type="max"/>
        <color rgb="FFFFFFFF"/>
        <color rgb="FF00FF00"/>
      </colorScale>
    </cfRule>
  </conditionalFormatting>
  <conditionalFormatting sqref="G236:I236">
    <cfRule type="colorScale" priority="81">
      <colorScale>
        <cfvo type="min"/>
        <cfvo type="max"/>
        <color rgb="FFFFFFFF"/>
        <color rgb="FF00FF00"/>
      </colorScale>
    </cfRule>
  </conditionalFormatting>
  <conditionalFormatting sqref="G237:I237">
    <cfRule type="colorScale" priority="82">
      <colorScale>
        <cfvo type="min"/>
        <cfvo type="max"/>
        <color rgb="FFFFFFFF"/>
        <color rgb="FFFFFF00"/>
      </colorScale>
    </cfRule>
  </conditionalFormatting>
  <conditionalFormatting sqref="I246:I247 G247:H247">
    <cfRule type="colorScale" priority="83">
      <colorScale>
        <cfvo type="min"/>
        <cfvo type="max"/>
        <color rgb="FFFFFFFF"/>
        <color rgb="FF00FF00"/>
      </colorScale>
    </cfRule>
  </conditionalFormatting>
  <conditionalFormatting sqref="G248:I248">
    <cfRule type="colorScale" priority="84">
      <colorScale>
        <cfvo type="min"/>
        <cfvo type="max"/>
        <color rgb="FFFFFFFF"/>
        <color rgb="FF00FF00"/>
      </colorScale>
    </cfRule>
  </conditionalFormatting>
  <conditionalFormatting sqref="I257:I258 G258:H258">
    <cfRule type="colorScale" priority="85">
      <colorScale>
        <cfvo type="min"/>
        <cfvo type="max"/>
        <color rgb="FFFFFFFF"/>
        <color rgb="FF00FF00"/>
      </colorScale>
    </cfRule>
  </conditionalFormatting>
  <conditionalFormatting sqref="G259:I259">
    <cfRule type="colorScale" priority="86">
      <colorScale>
        <cfvo type="min"/>
        <cfvo type="max"/>
        <color rgb="FFFFFFFF"/>
        <color rgb="FF00FF00"/>
      </colorScale>
    </cfRule>
  </conditionalFormatting>
  <conditionalFormatting sqref="I267:I268 G268:H268">
    <cfRule type="colorScale" priority="87">
      <colorScale>
        <cfvo type="min"/>
        <cfvo type="max"/>
        <color rgb="FFFFFFFF"/>
        <color rgb="FF00FF00"/>
      </colorScale>
    </cfRule>
  </conditionalFormatting>
  <conditionalFormatting sqref="G269:I269">
    <cfRule type="colorScale" priority="88">
      <colorScale>
        <cfvo type="min"/>
        <cfvo type="max"/>
        <color rgb="FFFFFFFF"/>
        <color rgb="FF00FF00"/>
      </colorScale>
    </cfRule>
  </conditionalFormatting>
  <conditionalFormatting sqref="G279:I279">
    <cfRule type="colorScale" priority="89">
      <colorScale>
        <cfvo type="min"/>
        <cfvo type="max"/>
        <color rgb="FFFFFFFF"/>
        <color rgb="FF00FF00"/>
      </colorScale>
    </cfRule>
  </conditionalFormatting>
  <conditionalFormatting sqref="G280:I280">
    <cfRule type="colorScale" priority="90">
      <colorScale>
        <cfvo type="min"/>
        <cfvo type="max"/>
        <color rgb="FFFFFFFF"/>
        <color rgb="FF00FF00"/>
      </colorScale>
    </cfRule>
  </conditionalFormatting>
  <conditionalFormatting sqref="G281:I281">
    <cfRule type="colorScale" priority="91">
      <colorScale>
        <cfvo type="min"/>
        <cfvo type="max"/>
        <color rgb="FFFFFFFF"/>
        <color rgb="FF00FF00"/>
      </colorScale>
    </cfRule>
  </conditionalFormatting>
  <conditionalFormatting sqref="J291:J292 G292:I292">
    <cfRule type="colorScale" priority="92">
      <colorScale>
        <cfvo type="min"/>
        <cfvo type="max"/>
        <color rgb="FFFFFFFF"/>
        <color rgb="FF00FF00"/>
      </colorScale>
    </cfRule>
  </conditionalFormatting>
  <conditionalFormatting sqref="G293:J293">
    <cfRule type="colorScale" priority="93">
      <colorScale>
        <cfvo type="min"/>
        <cfvo type="max"/>
        <color rgb="FFFFFFFF"/>
        <color rgb="FF00FF00"/>
      </colorScale>
    </cfRule>
  </conditionalFormatting>
  <conditionalFormatting sqref="G294:I294">
    <cfRule type="colorScale" priority="94">
      <colorScale>
        <cfvo type="min"/>
        <cfvo type="max"/>
        <color rgb="FFFFFFFF"/>
        <color rgb="FF00FF00"/>
      </colorScale>
    </cfRule>
  </conditionalFormatting>
  <conditionalFormatting sqref="J304:J305 G305:I305">
    <cfRule type="colorScale" priority="95">
      <colorScale>
        <cfvo type="min"/>
        <cfvo type="max"/>
        <color rgb="FFFFFFFF"/>
        <color rgb="FF00FF00"/>
      </colorScale>
    </cfRule>
  </conditionalFormatting>
  <conditionalFormatting sqref="G306:J306">
    <cfRule type="colorScale" priority="96">
      <colorScale>
        <cfvo type="min"/>
        <cfvo type="max"/>
        <color rgb="FFFFFFFF"/>
        <color rgb="FF00FF00"/>
      </colorScale>
    </cfRule>
  </conditionalFormatting>
  <conditionalFormatting sqref="G307:J307">
    <cfRule type="colorScale" priority="97">
      <colorScale>
        <cfvo type="min"/>
        <cfvo type="max"/>
        <color rgb="FFFFFFFF"/>
        <color rgb="FF00FF00"/>
      </colorScale>
    </cfRule>
  </conditionalFormatting>
  <conditionalFormatting sqref="G10:M10 O10 S11">
    <cfRule type="colorScale" priority="98">
      <colorScale>
        <cfvo type="min"/>
        <cfvo type="max"/>
        <color rgb="FF00FF00"/>
        <color rgb="FFFFFFFF"/>
      </colorScale>
    </cfRule>
  </conditionalFormatting>
  <conditionalFormatting sqref="O11">
    <cfRule type="colorScale" priority="99">
      <colorScale>
        <cfvo type="min"/>
        <cfvo type="max"/>
        <color rgb="FFFFFFFF"/>
        <color rgb="FFFF9900"/>
      </colorScale>
    </cfRule>
  </conditionalFormatting>
  <conditionalFormatting sqref="G25:L25">
    <cfRule type="colorScale" priority="100">
      <colorScale>
        <cfvo type="min"/>
        <cfvo type="max"/>
        <color rgb="FF00FF00"/>
        <color rgb="FFFFFFFF"/>
      </colorScale>
    </cfRule>
  </conditionalFormatting>
  <conditionalFormatting sqref="G11:L11">
    <cfRule type="colorScale" priority="101">
      <colorScale>
        <cfvo type="min"/>
        <cfvo type="max"/>
        <color rgb="FFFFFFFF"/>
        <color rgb="FFFF9900"/>
      </colorScale>
    </cfRule>
  </conditionalFormatting>
  <conditionalFormatting sqref="G39:O39 T40">
    <cfRule type="colorScale" priority="102">
      <colorScale>
        <cfvo type="min"/>
        <cfvo type="max"/>
        <color rgb="FF00FF00"/>
        <color rgb="FFFFFFFF"/>
      </colorScale>
    </cfRule>
  </conditionalFormatting>
  <conditionalFormatting sqref="N40:O40 T41">
    <cfRule type="colorScale" priority="103">
      <colorScale>
        <cfvo type="min"/>
        <cfvo type="max"/>
        <color rgb="FFFFFFFF"/>
        <color rgb="FF00FF00"/>
      </colorScale>
    </cfRule>
  </conditionalFormatting>
  <conditionalFormatting sqref="G58:K58 N58">
    <cfRule type="colorScale" priority="104">
      <colorScale>
        <cfvo type="min"/>
        <cfvo type="max"/>
        <color rgb="FF00FF00"/>
        <color rgb="FFFFFFFF"/>
      </colorScale>
    </cfRule>
  </conditionalFormatting>
  <conditionalFormatting sqref="G71:J71 P72">
    <cfRule type="colorScale" priority="105">
      <colorScale>
        <cfvo type="min"/>
        <cfvo type="max"/>
        <color rgb="FF00FF00"/>
        <color rgb="FFFFFFFF"/>
      </colorScale>
    </cfRule>
  </conditionalFormatting>
  <conditionalFormatting sqref="G85:H85">
    <cfRule type="colorScale" priority="106">
      <colorScale>
        <cfvo type="min"/>
        <cfvo type="max"/>
        <color rgb="FF00FF00"/>
        <color rgb="FFF3F3F3"/>
      </colorScale>
    </cfRule>
  </conditionalFormatting>
  <conditionalFormatting sqref="G96:J96">
    <cfRule type="colorScale" priority="107">
      <colorScale>
        <cfvo type="min"/>
        <cfvo type="max"/>
        <color rgb="FF00FF00"/>
        <color rgb="FFFFFFFF"/>
      </colorScale>
    </cfRule>
  </conditionalFormatting>
  <conditionalFormatting sqref="G98:J98">
    <cfRule type="colorScale" priority="108">
      <colorScale>
        <cfvo type="min"/>
        <cfvo type="max"/>
        <color rgb="FFFFFFFF"/>
        <color rgb="FFFF9900"/>
      </colorScale>
    </cfRule>
  </conditionalFormatting>
  <conditionalFormatting sqref="G100:J100">
    <cfRule type="colorScale" priority="109">
      <colorScale>
        <cfvo type="min"/>
        <cfvo type="max"/>
        <color rgb="FFFFFFFF"/>
        <color rgb="FF00FF00"/>
      </colorScale>
    </cfRule>
  </conditionalFormatting>
  <conditionalFormatting sqref="G110:M110">
    <cfRule type="colorScale" priority="110">
      <colorScale>
        <cfvo type="min"/>
        <cfvo type="max"/>
        <color rgb="FF00FF00"/>
        <color rgb="FFFFFFFF"/>
      </colorScale>
    </cfRule>
  </conditionalFormatting>
  <conditionalFormatting sqref="G111:M111">
    <cfRule type="colorScale" priority="111">
      <colorScale>
        <cfvo type="min"/>
        <cfvo type="max"/>
        <color rgb="FFFFFFFF"/>
        <color rgb="FF00FFFF"/>
      </colorScale>
    </cfRule>
  </conditionalFormatting>
  <conditionalFormatting sqref="G97:J97">
    <cfRule type="colorScale" priority="112">
      <colorScale>
        <cfvo type="min"/>
        <cfvo type="max"/>
        <color rgb="FFFFFFFF"/>
        <color rgb="FF00FF00"/>
      </colorScale>
    </cfRule>
  </conditionalFormatting>
  <conditionalFormatting sqref="G123:L123">
    <cfRule type="colorScale" priority="113">
      <colorScale>
        <cfvo type="min"/>
        <cfvo type="max"/>
        <color rgb="FF00FF00"/>
        <color rgb="FFFFFFFF"/>
      </colorScale>
    </cfRule>
  </conditionalFormatting>
  <conditionalFormatting sqref="G136:L136">
    <cfRule type="colorScale" priority="114">
      <colorScale>
        <cfvo type="min"/>
        <cfvo type="max"/>
        <color rgb="FF00FF00"/>
        <color rgb="FFFFFFFF"/>
      </colorScale>
    </cfRule>
  </conditionalFormatting>
  <conditionalFormatting sqref="G149:L149">
    <cfRule type="colorScale" priority="115">
      <colorScale>
        <cfvo type="min"/>
        <cfvo type="max"/>
        <color rgb="FF00FF00"/>
        <color rgb="FFFFFFFF"/>
      </colorScale>
    </cfRule>
  </conditionalFormatting>
  <conditionalFormatting sqref="G163:L163">
    <cfRule type="colorScale" priority="116">
      <colorScale>
        <cfvo type="min"/>
        <cfvo type="max"/>
        <color rgb="FF00FF00"/>
        <color rgb="FFFFFFFF"/>
      </colorScale>
    </cfRule>
  </conditionalFormatting>
  <conditionalFormatting sqref="G164:L164">
    <cfRule type="colorScale" priority="117">
      <colorScale>
        <cfvo type="min"/>
        <cfvo type="max"/>
        <color rgb="FFFFFFFF"/>
        <color rgb="FF00FFFF"/>
      </colorScale>
    </cfRule>
  </conditionalFormatting>
  <conditionalFormatting sqref="G181:L181">
    <cfRule type="colorScale" priority="118">
      <colorScale>
        <cfvo type="min"/>
        <cfvo type="max"/>
        <color rgb="FF00FF00"/>
        <color rgb="FFFFFFFF"/>
      </colorScale>
    </cfRule>
  </conditionalFormatting>
  <conditionalFormatting sqref="G182:L182">
    <cfRule type="colorScale" priority="119">
      <colorScale>
        <cfvo type="min"/>
        <cfvo type="max"/>
        <color rgb="FFFFFFFF"/>
        <color rgb="FF00FFFF"/>
      </colorScale>
    </cfRule>
  </conditionalFormatting>
  <conditionalFormatting sqref="G199:L199">
    <cfRule type="colorScale" priority="120">
      <colorScale>
        <cfvo type="min"/>
        <cfvo type="max"/>
        <color rgb="FF00FF00"/>
        <color rgb="FFFFFFFF"/>
      </colorScale>
    </cfRule>
  </conditionalFormatting>
  <conditionalFormatting sqref="G186:L186">
    <cfRule type="colorScale" priority="121">
      <colorScale>
        <cfvo type="min"/>
        <cfvo type="max"/>
        <color rgb="FFFFFFFF"/>
        <color rgb="FF00FF00"/>
      </colorScale>
    </cfRule>
  </conditionalFormatting>
  <conditionalFormatting sqref="G168:L168">
    <cfRule type="colorScale" priority="122">
      <colorScale>
        <cfvo type="min"/>
        <cfvo type="max"/>
        <color rgb="FFFFFFFF"/>
        <color rgb="FF00FF00"/>
      </colorScale>
    </cfRule>
  </conditionalFormatting>
  <conditionalFormatting sqref="G217:L217">
    <cfRule type="colorScale" priority="123">
      <colorScale>
        <cfvo type="min"/>
        <cfvo type="max"/>
        <color rgb="FF00FF00"/>
        <color rgb="FFFFFFFF"/>
      </colorScale>
    </cfRule>
  </conditionalFormatting>
  <conditionalFormatting sqref="G234:I234">
    <cfRule type="colorScale" priority="124">
      <colorScale>
        <cfvo type="min"/>
        <cfvo type="max"/>
        <color rgb="FF00FF00"/>
        <color rgb="FFFFFFFF"/>
      </colorScale>
    </cfRule>
  </conditionalFormatting>
  <conditionalFormatting sqref="G246:H246">
    <cfRule type="colorScale" priority="125">
      <colorScale>
        <cfvo type="min"/>
        <cfvo type="max"/>
        <color rgb="FF00FF00"/>
        <color rgb="FFFFFFFF"/>
      </colorScale>
    </cfRule>
  </conditionalFormatting>
  <conditionalFormatting sqref="G257:H257">
    <cfRule type="colorScale" priority="126">
      <colorScale>
        <cfvo type="min"/>
        <cfvo type="max"/>
        <color rgb="FF00FF00"/>
        <color rgb="FFFFFFFF"/>
      </colorScale>
    </cfRule>
  </conditionalFormatting>
  <conditionalFormatting sqref="G267:H267">
    <cfRule type="colorScale" priority="127">
      <colorScale>
        <cfvo type="min"/>
        <cfvo type="max"/>
        <color rgb="FF00FF00"/>
        <color rgb="FFFFFFFF"/>
      </colorScale>
    </cfRule>
  </conditionalFormatting>
  <conditionalFormatting sqref="G278:I278">
    <cfRule type="colorScale" priority="128">
      <colorScale>
        <cfvo type="min"/>
        <cfvo type="max"/>
        <color rgb="FF00FF00"/>
        <color rgb="FFFFFFFF"/>
      </colorScale>
    </cfRule>
  </conditionalFormatting>
  <conditionalFormatting sqref="G291:I291">
    <cfRule type="colorScale" priority="129">
      <colorScale>
        <cfvo type="min"/>
        <cfvo type="max"/>
        <color rgb="FF00FF00"/>
        <color rgb="FFFFFFFF"/>
      </colorScale>
    </cfRule>
  </conditionalFormatting>
  <conditionalFormatting sqref="G304:I304">
    <cfRule type="colorScale" priority="130">
      <colorScale>
        <cfvo type="min"/>
        <cfvo type="max"/>
        <color rgb="FF00FF00"/>
        <color rgb="FFFFFFFF"/>
      </colorScale>
    </cfRule>
  </conditionalFormatting>
  <conditionalFormatting sqref="G40:M40">
    <cfRule type="colorScale" priority="131">
      <colorScale>
        <cfvo type="min"/>
        <cfvo type="max"/>
        <color rgb="FFFFFFFF"/>
        <color rgb="FF00FF00"/>
      </colorScale>
    </cfRule>
  </conditionalFormatting>
  <printOptions/>
  <pageMargins bottom="0.75" footer="0.0" header="0.0" left="0.7" right="0.7" top="0.75"/>
  <pageSetup orientation="landscape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BF"/>
    <outlinePr summaryBelow="0" summaryRight="0"/>
  </sheetPr>
  <sheetViews>
    <sheetView workbookViewId="0"/>
  </sheetViews>
  <sheetFormatPr customHeight="1" defaultColWidth="12.63" defaultRowHeight="15.0"/>
  <cols>
    <col customWidth="1" min="1" max="1" width="16.13"/>
    <col customWidth="1" min="2" max="2" width="14.25"/>
    <col customWidth="1" min="3" max="6" width="6.38"/>
    <col customWidth="1" min="13" max="13" width="24.0"/>
  </cols>
  <sheetData>
    <row r="1">
      <c r="A1" s="47" t="s">
        <v>174</v>
      </c>
      <c r="C1" s="37" t="s">
        <v>142</v>
      </c>
      <c r="H1" s="3" t="s">
        <v>175</v>
      </c>
      <c r="I1" s="3" t="s">
        <v>176</v>
      </c>
      <c r="J1" s="3" t="s">
        <v>177</v>
      </c>
      <c r="K1" s="3" t="s">
        <v>152</v>
      </c>
      <c r="N1" s="16"/>
    </row>
    <row r="2">
      <c r="A2" s="66"/>
      <c r="B2" s="66"/>
      <c r="C2" s="8"/>
      <c r="D2" s="8"/>
      <c r="E2" s="8"/>
      <c r="F2" s="8"/>
      <c r="G2" s="8"/>
      <c r="H2" s="8"/>
      <c r="I2" s="8"/>
      <c r="J2" s="8"/>
      <c r="K2" s="8"/>
      <c r="M2" s="29" t="s">
        <v>95</v>
      </c>
      <c r="N2" s="65"/>
    </row>
    <row r="3">
      <c r="A3" s="92"/>
      <c r="B3" s="68" t="s">
        <v>7</v>
      </c>
      <c r="C3" s="94"/>
      <c r="D3" s="95"/>
      <c r="E3" s="95"/>
      <c r="F3" s="95"/>
      <c r="G3" s="63"/>
      <c r="H3" s="13"/>
      <c r="I3" s="13"/>
      <c r="J3" s="72"/>
      <c r="K3" s="13">
        <v>0.08</v>
      </c>
      <c r="M3" s="72" t="s">
        <v>129</v>
      </c>
      <c r="N3" s="74">
        <f>2498+170</f>
        <v>2668</v>
      </c>
    </row>
    <row r="4">
      <c r="A4" s="45"/>
      <c r="B4" s="68" t="s">
        <v>109</v>
      </c>
      <c r="C4" s="96"/>
      <c r="D4" s="96"/>
      <c r="E4" s="96"/>
      <c r="F4" s="96"/>
      <c r="H4" s="13">
        <v>600.0</v>
      </c>
      <c r="I4" s="13">
        <v>500.0</v>
      </c>
      <c r="J4" s="72">
        <v>400.0</v>
      </c>
      <c r="K4" s="13"/>
      <c r="M4" s="72" t="s">
        <v>109</v>
      </c>
      <c r="N4" s="77">
        <f>N3*1.3</f>
        <v>3468.4</v>
      </c>
    </row>
    <row r="5">
      <c r="A5" s="45"/>
      <c r="B5" s="78" t="s">
        <v>7</v>
      </c>
      <c r="C5" s="95"/>
      <c r="D5" s="95"/>
      <c r="E5" s="95"/>
      <c r="F5" s="95"/>
      <c r="G5" s="63"/>
      <c r="H5" s="28">
        <f t="shared" ref="H5:K5" si="1">$N$5-$N$5*($N$6+H3)</f>
        <v>14.4</v>
      </c>
      <c r="I5" s="28">
        <f t="shared" si="1"/>
        <v>14.4</v>
      </c>
      <c r="J5" s="28">
        <f t="shared" si="1"/>
        <v>14.4</v>
      </c>
      <c r="K5" s="28">
        <f t="shared" si="1"/>
        <v>12.96</v>
      </c>
      <c r="M5" s="72" t="s">
        <v>7</v>
      </c>
      <c r="N5" s="77">
        <v>18.0</v>
      </c>
    </row>
    <row r="6">
      <c r="A6" s="45"/>
      <c r="B6" s="78" t="s">
        <v>109</v>
      </c>
      <c r="C6" s="95"/>
      <c r="D6" s="95"/>
      <c r="E6" s="95"/>
      <c r="F6" s="95"/>
      <c r="G6" s="20"/>
      <c r="H6" s="20">
        <f t="shared" ref="H6:K6" si="2">$N$4+H4</f>
        <v>4068.4</v>
      </c>
      <c r="I6" s="20">
        <f t="shared" si="2"/>
        <v>3968.4</v>
      </c>
      <c r="J6" s="20">
        <f t="shared" si="2"/>
        <v>3868.4</v>
      </c>
      <c r="K6" s="20">
        <f t="shared" si="2"/>
        <v>3468.4</v>
      </c>
      <c r="M6" s="72" t="s">
        <v>160</v>
      </c>
      <c r="N6" s="77">
        <v>0.2</v>
      </c>
    </row>
    <row r="7">
      <c r="A7" s="45"/>
      <c r="B7" s="78" t="s">
        <v>165</v>
      </c>
      <c r="C7" s="95"/>
      <c r="D7" s="95"/>
      <c r="E7" s="95"/>
      <c r="F7" s="95"/>
      <c r="G7" s="20"/>
      <c r="H7" s="20">
        <f t="shared" ref="H7:K7" si="3">H6/H5</f>
        <v>282.5277778</v>
      </c>
      <c r="I7" s="20">
        <f t="shared" si="3"/>
        <v>275.5833333</v>
      </c>
      <c r="J7" s="20">
        <f t="shared" si="3"/>
        <v>268.6388889</v>
      </c>
      <c r="K7" s="20">
        <f t="shared" si="3"/>
        <v>267.6234568</v>
      </c>
      <c r="M7" s="13" t="s">
        <v>90</v>
      </c>
      <c r="N7" s="39">
        <v>8.0</v>
      </c>
    </row>
    <row r="8">
      <c r="A8" s="45"/>
      <c r="B8" s="63"/>
      <c r="C8" s="95"/>
      <c r="D8" s="95"/>
      <c r="E8" s="95"/>
      <c r="F8" s="95"/>
      <c r="H8" s="87" t="s">
        <v>178</v>
      </c>
      <c r="N8" s="16"/>
    </row>
    <row r="9">
      <c r="A9" s="38"/>
      <c r="B9" s="38"/>
      <c r="C9" s="95"/>
      <c r="D9" s="95"/>
      <c r="E9" s="95"/>
      <c r="F9" s="95"/>
      <c r="G9" s="20"/>
      <c r="N9" s="16"/>
    </row>
    <row r="10">
      <c r="A10" s="47" t="s">
        <v>179</v>
      </c>
      <c r="C10" s="37" t="s">
        <v>142</v>
      </c>
      <c r="H10" s="3" t="s">
        <v>180</v>
      </c>
      <c r="I10" s="3" t="s">
        <v>80</v>
      </c>
      <c r="J10" s="3" t="s">
        <v>181</v>
      </c>
      <c r="N10" s="16"/>
    </row>
    <row r="11">
      <c r="A11" s="66"/>
      <c r="B11" s="66"/>
      <c r="C11" s="8"/>
      <c r="D11" s="8"/>
      <c r="E11" s="8"/>
      <c r="F11" s="8"/>
      <c r="G11" s="8"/>
      <c r="H11" s="8"/>
      <c r="I11" s="8"/>
      <c r="J11" s="8"/>
      <c r="M11" s="29" t="s">
        <v>95</v>
      </c>
      <c r="N11" s="65"/>
    </row>
    <row r="12">
      <c r="A12" s="92"/>
      <c r="B12" s="68" t="s">
        <v>7</v>
      </c>
      <c r="C12" s="94"/>
      <c r="D12" s="95"/>
      <c r="E12" s="95"/>
      <c r="F12" s="95"/>
      <c r="G12" s="63"/>
      <c r="H12" s="13"/>
      <c r="I12" s="13">
        <v>0.24</v>
      </c>
      <c r="J12" s="72">
        <v>0.08</v>
      </c>
      <c r="K12" s="13"/>
      <c r="M12" s="72" t="s">
        <v>182</v>
      </c>
      <c r="N12" s="74">
        <v>0.333</v>
      </c>
    </row>
    <row r="13">
      <c r="A13" s="45"/>
      <c r="B13" s="68" t="s">
        <v>128</v>
      </c>
      <c r="C13" s="96"/>
      <c r="D13" s="96"/>
      <c r="E13" s="96"/>
      <c r="F13" s="96"/>
      <c r="H13" s="13">
        <v>0.12</v>
      </c>
      <c r="I13" s="13"/>
      <c r="J13" s="72"/>
      <c r="K13" s="13"/>
      <c r="M13" s="72" t="s">
        <v>183</v>
      </c>
      <c r="N13" s="74">
        <f>N12+0.07</f>
        <v>0.403</v>
      </c>
    </row>
    <row r="14">
      <c r="A14" s="45"/>
      <c r="B14" s="78" t="s">
        <v>7</v>
      </c>
      <c r="C14" s="95"/>
      <c r="D14" s="95"/>
      <c r="E14" s="95"/>
      <c r="F14" s="95"/>
      <c r="G14" s="63"/>
      <c r="H14" s="28">
        <f t="shared" ref="H14:J14" si="4">$N$14-$N$14*($N$15+H12)</f>
        <v>14</v>
      </c>
      <c r="I14" s="28">
        <f t="shared" si="4"/>
        <v>9.2</v>
      </c>
      <c r="J14" s="28">
        <f t="shared" si="4"/>
        <v>12.4</v>
      </c>
      <c r="K14" s="28"/>
      <c r="M14" s="72" t="s">
        <v>7</v>
      </c>
      <c r="N14" s="77">
        <v>20.0</v>
      </c>
    </row>
    <row r="15">
      <c r="A15" s="45"/>
      <c r="B15" s="78" t="s">
        <v>184</v>
      </c>
      <c r="C15" s="95"/>
      <c r="D15" s="95"/>
      <c r="E15" s="95"/>
      <c r="F15" s="95"/>
      <c r="G15" s="20"/>
      <c r="H15" s="28">
        <f t="shared" ref="H15:J15" si="5">($N$13+H13)*100</f>
        <v>52.3</v>
      </c>
      <c r="I15" s="28">
        <f t="shared" si="5"/>
        <v>40.3</v>
      </c>
      <c r="J15" s="28">
        <f t="shared" si="5"/>
        <v>40.3</v>
      </c>
      <c r="K15" s="20"/>
      <c r="M15" s="72" t="s">
        <v>160</v>
      </c>
      <c r="N15" s="77">
        <v>0.3</v>
      </c>
    </row>
    <row r="16">
      <c r="A16" s="45"/>
      <c r="B16" s="78" t="s">
        <v>148</v>
      </c>
      <c r="C16" s="95"/>
      <c r="D16" s="95"/>
      <c r="E16" s="95"/>
      <c r="F16" s="95"/>
      <c r="G16" s="20"/>
      <c r="H16" s="20">
        <f t="shared" ref="H16:J16" si="6">$N$16/H14*100</f>
        <v>57.14285714</v>
      </c>
      <c r="I16" s="20">
        <f t="shared" si="6"/>
        <v>86.95652174</v>
      </c>
      <c r="J16" s="20">
        <f t="shared" si="6"/>
        <v>64.51612903</v>
      </c>
      <c r="M16" s="13" t="s">
        <v>90</v>
      </c>
      <c r="N16" s="39">
        <v>8.0</v>
      </c>
    </row>
    <row r="17">
      <c r="A17" s="45"/>
      <c r="B17" s="63"/>
      <c r="C17" s="95"/>
      <c r="D17" s="95"/>
      <c r="E17" s="95"/>
      <c r="F17" s="95"/>
      <c r="H17" s="87" t="s">
        <v>185</v>
      </c>
      <c r="N17" s="16"/>
    </row>
    <row r="18">
      <c r="A18" s="38"/>
      <c r="B18" s="38"/>
      <c r="C18" s="95"/>
      <c r="D18" s="95"/>
      <c r="E18" s="95"/>
      <c r="F18" s="95"/>
      <c r="G18" s="20"/>
      <c r="N18" s="16"/>
    </row>
    <row r="19">
      <c r="A19" s="47" t="s">
        <v>186</v>
      </c>
      <c r="C19" s="37" t="s">
        <v>142</v>
      </c>
      <c r="H19" s="3" t="s">
        <v>180</v>
      </c>
      <c r="I19" s="3" t="s">
        <v>80</v>
      </c>
      <c r="J19" s="3" t="s">
        <v>181</v>
      </c>
      <c r="N19" s="16"/>
    </row>
    <row r="20">
      <c r="A20" s="66"/>
      <c r="B20" s="66"/>
      <c r="C20" s="8"/>
      <c r="D20" s="8"/>
      <c r="E20" s="8"/>
      <c r="F20" s="8"/>
      <c r="G20" s="8"/>
      <c r="H20" s="8"/>
      <c r="I20" s="8"/>
      <c r="J20" s="8"/>
      <c r="M20" s="29" t="s">
        <v>95</v>
      </c>
      <c r="N20" s="65"/>
    </row>
    <row r="21">
      <c r="A21" s="92"/>
      <c r="B21" s="68" t="s">
        <v>7</v>
      </c>
      <c r="C21" s="94"/>
      <c r="D21" s="95"/>
      <c r="E21" s="95"/>
      <c r="F21" s="95"/>
      <c r="G21" s="63"/>
      <c r="H21" s="13"/>
      <c r="I21" s="13">
        <v>0.24</v>
      </c>
      <c r="J21" s="72">
        <v>0.08</v>
      </c>
      <c r="K21" s="13"/>
      <c r="M21" s="72" t="s">
        <v>182</v>
      </c>
      <c r="N21" s="74">
        <v>0.333</v>
      </c>
    </row>
    <row r="22">
      <c r="A22" s="45"/>
      <c r="B22" s="68" t="s">
        <v>128</v>
      </c>
      <c r="C22" s="96"/>
      <c r="D22" s="96"/>
      <c r="E22" s="96"/>
      <c r="F22" s="96"/>
      <c r="H22" s="13">
        <v>0.12</v>
      </c>
      <c r="I22" s="13"/>
      <c r="J22" s="72"/>
      <c r="K22" s="13"/>
      <c r="M22" s="72" t="s">
        <v>183</v>
      </c>
      <c r="N22" s="74">
        <f>N21+0.07</f>
        <v>0.403</v>
      </c>
    </row>
    <row r="23">
      <c r="A23" s="45"/>
      <c r="B23" s="78" t="s">
        <v>7</v>
      </c>
      <c r="C23" s="95"/>
      <c r="D23" s="95"/>
      <c r="E23" s="95"/>
      <c r="F23" s="95"/>
      <c r="G23" s="63"/>
      <c r="H23" s="28">
        <f t="shared" ref="H23:J23" si="7">$N$23-$N$23*($N$24+H21)</f>
        <v>14</v>
      </c>
      <c r="I23" s="28">
        <f t="shared" si="7"/>
        <v>9.2</v>
      </c>
      <c r="J23" s="28">
        <f t="shared" si="7"/>
        <v>12.4</v>
      </c>
      <c r="K23" s="28"/>
      <c r="M23" s="72" t="s">
        <v>7</v>
      </c>
      <c r="N23" s="77">
        <v>20.0</v>
      </c>
    </row>
    <row r="24">
      <c r="A24" s="45"/>
      <c r="B24" s="78" t="s">
        <v>184</v>
      </c>
      <c r="C24" s="95"/>
      <c r="D24" s="95"/>
      <c r="E24" s="95"/>
      <c r="F24" s="95"/>
      <c r="G24" s="20"/>
      <c r="H24" s="28">
        <f t="shared" ref="H24:J24" si="8">($N$22+H22)*100</f>
        <v>52.3</v>
      </c>
      <c r="I24" s="28">
        <f t="shared" si="8"/>
        <v>40.3</v>
      </c>
      <c r="J24" s="28">
        <f t="shared" si="8"/>
        <v>40.3</v>
      </c>
      <c r="K24" s="20"/>
      <c r="M24" s="72" t="s">
        <v>160</v>
      </c>
      <c r="N24" s="77">
        <v>0.3</v>
      </c>
    </row>
    <row r="25">
      <c r="A25" s="45"/>
      <c r="B25" s="78" t="s">
        <v>148</v>
      </c>
      <c r="C25" s="95"/>
      <c r="D25" s="95"/>
      <c r="E25" s="95"/>
      <c r="F25" s="95"/>
      <c r="G25" s="20"/>
      <c r="H25" s="20">
        <f t="shared" ref="H25:J25" si="9">$N$25/H23*100</f>
        <v>42.85714286</v>
      </c>
      <c r="I25" s="20">
        <f t="shared" si="9"/>
        <v>65.2173913</v>
      </c>
      <c r="J25" s="20">
        <f t="shared" si="9"/>
        <v>48.38709677</v>
      </c>
      <c r="M25" s="13" t="s">
        <v>90</v>
      </c>
      <c r="N25" s="39">
        <v>6.0</v>
      </c>
    </row>
    <row r="26">
      <c r="A26" s="45"/>
      <c r="B26" s="63"/>
      <c r="C26" s="95"/>
      <c r="D26" s="95"/>
      <c r="E26" s="95"/>
      <c r="F26" s="95"/>
      <c r="H26" s="87" t="s">
        <v>185</v>
      </c>
      <c r="N26" s="16"/>
    </row>
    <row r="27">
      <c r="A27" s="38"/>
      <c r="B27" s="38"/>
      <c r="C27" s="95"/>
      <c r="D27" s="95"/>
      <c r="E27" s="95"/>
      <c r="F27" s="95"/>
      <c r="G27" s="20"/>
      <c r="N27" s="16"/>
    </row>
    <row r="28">
      <c r="A28" s="47" t="s">
        <v>187</v>
      </c>
      <c r="C28" s="37" t="s">
        <v>142</v>
      </c>
      <c r="H28" s="3" t="s">
        <v>80</v>
      </c>
      <c r="I28" s="3" t="s">
        <v>181</v>
      </c>
      <c r="J28" s="3" t="s">
        <v>188</v>
      </c>
      <c r="N28" s="16"/>
    </row>
    <row r="29">
      <c r="A29" s="66"/>
      <c r="B29" s="66"/>
      <c r="C29" s="8"/>
      <c r="D29" s="8"/>
      <c r="E29" s="8"/>
      <c r="F29" s="8"/>
      <c r="G29" s="8"/>
      <c r="H29" s="8"/>
      <c r="I29" s="8"/>
      <c r="J29" s="8"/>
      <c r="M29" s="29" t="s">
        <v>95</v>
      </c>
      <c r="N29" s="65"/>
    </row>
    <row r="30">
      <c r="A30" s="92"/>
      <c r="B30" s="68" t="s">
        <v>7</v>
      </c>
      <c r="C30" s="94"/>
      <c r="D30" s="95"/>
      <c r="E30" s="95"/>
      <c r="F30" s="95"/>
      <c r="G30" s="63"/>
      <c r="H30" s="13">
        <v>0.24</v>
      </c>
      <c r="I30" s="13">
        <v>0.08</v>
      </c>
      <c r="J30" s="72">
        <v>0.0</v>
      </c>
      <c r="K30" s="13"/>
      <c r="M30" s="72" t="s">
        <v>189</v>
      </c>
      <c r="N30" s="74">
        <v>12.49</v>
      </c>
    </row>
    <row r="31">
      <c r="A31" s="45"/>
      <c r="B31" s="78" t="s">
        <v>7</v>
      </c>
      <c r="C31" s="95"/>
      <c r="D31" s="95"/>
      <c r="E31" s="95"/>
      <c r="F31" s="95"/>
      <c r="G31" s="63"/>
      <c r="H31" s="28">
        <f t="shared" ref="H31:J31" si="10">$N$31-$N$31*($N$32+H30)</f>
        <v>11.2</v>
      </c>
      <c r="I31" s="28">
        <f t="shared" si="10"/>
        <v>14.4</v>
      </c>
      <c r="J31" s="28">
        <f t="shared" si="10"/>
        <v>16</v>
      </c>
      <c r="K31" s="13"/>
      <c r="M31" s="72" t="s">
        <v>7</v>
      </c>
      <c r="N31" s="77">
        <v>20.0</v>
      </c>
    </row>
    <row r="32">
      <c r="A32" s="45"/>
      <c r="B32" s="78" t="s">
        <v>190</v>
      </c>
      <c r="C32" s="95"/>
      <c r="D32" s="95"/>
      <c r="E32" s="95"/>
      <c r="F32" s="95"/>
      <c r="G32" s="20"/>
      <c r="H32" s="20">
        <f t="shared" ref="H32:J32" si="11">$N$30/H31*100</f>
        <v>111.5178571</v>
      </c>
      <c r="I32" s="20">
        <f t="shared" si="11"/>
        <v>86.73611111</v>
      </c>
      <c r="J32" s="20">
        <f t="shared" si="11"/>
        <v>78.0625</v>
      </c>
      <c r="K32" s="28"/>
      <c r="M32" s="72" t="s">
        <v>160</v>
      </c>
      <c r="N32" s="77">
        <v>0.2</v>
      </c>
    </row>
    <row r="33">
      <c r="A33" s="45"/>
      <c r="H33" s="87" t="s">
        <v>191</v>
      </c>
      <c r="M33" s="13"/>
      <c r="N33" s="39"/>
    </row>
    <row r="34">
      <c r="A34" s="45"/>
      <c r="N34" s="16"/>
    </row>
    <row r="35">
      <c r="A35" s="45"/>
      <c r="B35" s="63"/>
      <c r="C35" s="95"/>
      <c r="D35" s="95"/>
      <c r="E35" s="95"/>
      <c r="F35" s="95"/>
      <c r="N35" s="16"/>
    </row>
    <row r="36">
      <c r="A36" s="38"/>
      <c r="B36" s="38"/>
      <c r="C36" s="95"/>
      <c r="D36" s="95"/>
      <c r="E36" s="95"/>
      <c r="F36" s="95"/>
      <c r="G36" s="20"/>
      <c r="N36" s="16"/>
    </row>
    <row r="37">
      <c r="C37" s="96"/>
      <c r="D37" s="96"/>
      <c r="E37" s="96"/>
      <c r="F37" s="96"/>
      <c r="N37" s="16"/>
    </row>
    <row r="38">
      <c r="C38" s="96"/>
      <c r="D38" s="96"/>
      <c r="E38" s="96"/>
      <c r="F38" s="96"/>
      <c r="N38" s="16"/>
    </row>
    <row r="39">
      <c r="C39" s="96"/>
      <c r="D39" s="96"/>
      <c r="E39" s="96"/>
      <c r="F39" s="96"/>
      <c r="N39" s="16"/>
    </row>
    <row r="40">
      <c r="C40" s="96"/>
      <c r="D40" s="96"/>
      <c r="E40" s="96"/>
      <c r="F40" s="96"/>
      <c r="N40" s="16"/>
    </row>
    <row r="41">
      <c r="C41" s="96"/>
      <c r="D41" s="96"/>
      <c r="E41" s="96"/>
      <c r="F41" s="96"/>
      <c r="N41" s="16"/>
    </row>
    <row r="42">
      <c r="C42" s="96"/>
      <c r="D42" s="96"/>
      <c r="E42" s="96"/>
      <c r="F42" s="96"/>
      <c r="N42" s="16"/>
    </row>
    <row r="43">
      <c r="C43" s="96"/>
      <c r="D43" s="96"/>
      <c r="E43" s="96"/>
      <c r="F43" s="96"/>
      <c r="N43" s="16"/>
    </row>
    <row r="44">
      <c r="C44" s="96"/>
      <c r="D44" s="96"/>
      <c r="E44" s="96"/>
      <c r="F44" s="96"/>
      <c r="N44" s="16"/>
    </row>
    <row r="45">
      <c r="C45" s="96"/>
      <c r="D45" s="96"/>
      <c r="E45" s="96"/>
      <c r="F45" s="96"/>
      <c r="N45" s="16"/>
    </row>
    <row r="46">
      <c r="C46" s="96"/>
      <c r="D46" s="96"/>
      <c r="E46" s="96"/>
      <c r="F46" s="96"/>
      <c r="N46" s="16"/>
    </row>
    <row r="47">
      <c r="C47" s="96"/>
      <c r="D47" s="96"/>
      <c r="E47" s="96"/>
      <c r="F47" s="96"/>
      <c r="N47" s="16"/>
    </row>
    <row r="48">
      <c r="N48" s="16"/>
    </row>
    <row r="49">
      <c r="N49" s="16"/>
    </row>
    <row r="50">
      <c r="N50" s="16"/>
    </row>
    <row r="51">
      <c r="N51" s="16"/>
    </row>
    <row r="52">
      <c r="N52" s="16"/>
    </row>
    <row r="53">
      <c r="N53" s="16"/>
    </row>
    <row r="54">
      <c r="N54" s="16"/>
    </row>
    <row r="55">
      <c r="N55" s="16"/>
    </row>
    <row r="56">
      <c r="N56" s="16"/>
    </row>
    <row r="57">
      <c r="N57" s="16"/>
    </row>
    <row r="58">
      <c r="N58" s="16"/>
    </row>
    <row r="59">
      <c r="N59" s="16"/>
    </row>
    <row r="60">
      <c r="N60" s="16"/>
    </row>
    <row r="61">
      <c r="N61" s="16"/>
    </row>
    <row r="62">
      <c r="N62" s="16"/>
    </row>
    <row r="63">
      <c r="N63" s="16"/>
    </row>
    <row r="64">
      <c r="N64" s="16"/>
    </row>
    <row r="65">
      <c r="N65" s="16"/>
    </row>
    <row r="66">
      <c r="N66" s="16"/>
    </row>
    <row r="67">
      <c r="N67" s="16"/>
    </row>
    <row r="68">
      <c r="N68" s="16"/>
    </row>
    <row r="69">
      <c r="N69" s="16"/>
    </row>
    <row r="70">
      <c r="N70" s="16"/>
    </row>
    <row r="71">
      <c r="N71" s="16"/>
    </row>
    <row r="72">
      <c r="N72" s="16"/>
    </row>
    <row r="73">
      <c r="N73" s="16"/>
    </row>
    <row r="74">
      <c r="N74" s="16"/>
    </row>
    <row r="75">
      <c r="N75" s="16"/>
    </row>
    <row r="76">
      <c r="N76" s="16"/>
    </row>
    <row r="77">
      <c r="N77" s="16"/>
    </row>
    <row r="78">
      <c r="N78" s="16"/>
    </row>
    <row r="79">
      <c r="N79" s="16"/>
    </row>
    <row r="80">
      <c r="N80" s="16"/>
    </row>
    <row r="81">
      <c r="N81" s="16"/>
    </row>
    <row r="82">
      <c r="N82" s="16"/>
    </row>
    <row r="83">
      <c r="N83" s="16"/>
    </row>
    <row r="84">
      <c r="N84" s="16"/>
    </row>
    <row r="85">
      <c r="N85" s="16"/>
    </row>
    <row r="86">
      <c r="N86" s="16"/>
    </row>
    <row r="87">
      <c r="N87" s="16"/>
    </row>
    <row r="88">
      <c r="N88" s="16"/>
    </row>
    <row r="89">
      <c r="N89" s="16"/>
    </row>
    <row r="90">
      <c r="N90" s="16"/>
    </row>
    <row r="91">
      <c r="N91" s="16"/>
    </row>
    <row r="92">
      <c r="N92" s="16"/>
    </row>
    <row r="93">
      <c r="N93" s="16"/>
    </row>
    <row r="94">
      <c r="N94" s="16"/>
    </row>
    <row r="95">
      <c r="N95" s="16"/>
    </row>
    <row r="96">
      <c r="N96" s="16"/>
    </row>
    <row r="97">
      <c r="N97" s="16"/>
    </row>
    <row r="98">
      <c r="N98" s="16"/>
    </row>
    <row r="99">
      <c r="N99" s="16"/>
    </row>
    <row r="100">
      <c r="N100" s="16"/>
    </row>
    <row r="101">
      <c r="N101" s="16"/>
    </row>
    <row r="102">
      <c r="N102" s="16"/>
    </row>
    <row r="103">
      <c r="N103" s="16"/>
    </row>
    <row r="104">
      <c r="N104" s="16"/>
    </row>
    <row r="105">
      <c r="N105" s="16"/>
    </row>
    <row r="106">
      <c r="N106" s="16"/>
    </row>
    <row r="107">
      <c r="N107" s="16"/>
    </row>
    <row r="108">
      <c r="N108" s="16"/>
    </row>
    <row r="109">
      <c r="N109" s="16"/>
    </row>
    <row r="110">
      <c r="N110" s="16"/>
    </row>
    <row r="111">
      <c r="N111" s="16"/>
    </row>
    <row r="112">
      <c r="N112" s="16"/>
    </row>
    <row r="113">
      <c r="N113" s="16"/>
    </row>
    <row r="114">
      <c r="N114" s="16"/>
    </row>
    <row r="115">
      <c r="N115" s="16"/>
    </row>
    <row r="116">
      <c r="N116" s="16"/>
    </row>
    <row r="117">
      <c r="N117" s="16"/>
    </row>
    <row r="118">
      <c r="N118" s="16"/>
    </row>
    <row r="119">
      <c r="N119" s="16"/>
    </row>
    <row r="120">
      <c r="N120" s="16"/>
    </row>
    <row r="121">
      <c r="N121" s="16"/>
    </row>
    <row r="122">
      <c r="N122" s="16"/>
    </row>
    <row r="123">
      <c r="N123" s="16"/>
    </row>
    <row r="124">
      <c r="N124" s="16"/>
    </row>
    <row r="125">
      <c r="N125" s="16"/>
    </row>
    <row r="126">
      <c r="N126" s="16"/>
    </row>
    <row r="127">
      <c r="N127" s="16"/>
    </row>
    <row r="128">
      <c r="N128" s="16"/>
    </row>
    <row r="129">
      <c r="N129" s="16"/>
    </row>
    <row r="130">
      <c r="N130" s="16"/>
    </row>
    <row r="131">
      <c r="N131" s="16"/>
    </row>
    <row r="132">
      <c r="N132" s="16"/>
    </row>
    <row r="133">
      <c r="N133" s="16"/>
    </row>
    <row r="134">
      <c r="N134" s="16"/>
    </row>
    <row r="135">
      <c r="N135" s="16"/>
    </row>
    <row r="136">
      <c r="N136" s="16"/>
    </row>
    <row r="137">
      <c r="N137" s="16"/>
    </row>
    <row r="138">
      <c r="N138" s="16"/>
    </row>
    <row r="139">
      <c r="N139" s="16"/>
    </row>
    <row r="140">
      <c r="N140" s="16"/>
    </row>
    <row r="141">
      <c r="N141" s="16"/>
    </row>
    <row r="142">
      <c r="N142" s="16"/>
    </row>
    <row r="143">
      <c r="N143" s="16"/>
    </row>
    <row r="144">
      <c r="N144" s="16"/>
    </row>
    <row r="145">
      <c r="N145" s="16"/>
    </row>
    <row r="146">
      <c r="N146" s="16"/>
    </row>
    <row r="147">
      <c r="N147" s="16"/>
    </row>
    <row r="148">
      <c r="N148" s="16"/>
    </row>
    <row r="149">
      <c r="N149" s="16"/>
    </row>
    <row r="150">
      <c r="N150" s="16"/>
    </row>
    <row r="151">
      <c r="N151" s="16"/>
    </row>
    <row r="152">
      <c r="N152" s="16"/>
    </row>
    <row r="153">
      <c r="N153" s="16"/>
    </row>
    <row r="154">
      <c r="N154" s="16"/>
    </row>
    <row r="155">
      <c r="N155" s="16"/>
    </row>
    <row r="156">
      <c r="N156" s="16"/>
    </row>
    <row r="157">
      <c r="N157" s="16"/>
    </row>
    <row r="158">
      <c r="N158" s="16"/>
    </row>
    <row r="159">
      <c r="N159" s="16"/>
    </row>
    <row r="160">
      <c r="N160" s="16"/>
    </row>
    <row r="161">
      <c r="N161" s="16"/>
    </row>
    <row r="162">
      <c r="N162" s="16"/>
    </row>
    <row r="163">
      <c r="N163" s="16"/>
    </row>
    <row r="164">
      <c r="N164" s="16"/>
    </row>
    <row r="165">
      <c r="N165" s="16"/>
    </row>
    <row r="166">
      <c r="N166" s="16"/>
    </row>
    <row r="167">
      <c r="N167" s="16"/>
    </row>
    <row r="168">
      <c r="N168" s="16"/>
    </row>
    <row r="169">
      <c r="N169" s="16"/>
    </row>
    <row r="170">
      <c r="N170" s="16"/>
    </row>
    <row r="171">
      <c r="N171" s="16"/>
    </row>
    <row r="172">
      <c r="N172" s="16"/>
    </row>
    <row r="173">
      <c r="N173" s="16"/>
    </row>
    <row r="174">
      <c r="N174" s="16"/>
    </row>
    <row r="175">
      <c r="N175" s="16"/>
    </row>
    <row r="176">
      <c r="N176" s="16"/>
    </row>
    <row r="177">
      <c r="N177" s="16"/>
    </row>
    <row r="178">
      <c r="N178" s="16"/>
    </row>
    <row r="179">
      <c r="N179" s="16"/>
    </row>
    <row r="180">
      <c r="N180" s="16"/>
    </row>
    <row r="181">
      <c r="N181" s="16"/>
    </row>
    <row r="182">
      <c r="N182" s="16"/>
    </row>
    <row r="183">
      <c r="N183" s="16"/>
    </row>
    <row r="184">
      <c r="N184" s="16"/>
    </row>
    <row r="185">
      <c r="N185" s="16"/>
    </row>
    <row r="186">
      <c r="N186" s="16"/>
    </row>
    <row r="187">
      <c r="N187" s="16"/>
    </row>
    <row r="188">
      <c r="N188" s="16"/>
    </row>
    <row r="189">
      <c r="N189" s="16"/>
    </row>
    <row r="190">
      <c r="N190" s="16"/>
    </row>
    <row r="191">
      <c r="N191" s="16"/>
    </row>
    <row r="192">
      <c r="N192" s="16"/>
    </row>
    <row r="193">
      <c r="N193" s="16"/>
    </row>
    <row r="194">
      <c r="N194" s="16"/>
    </row>
    <row r="195">
      <c r="N195" s="16"/>
    </row>
    <row r="196">
      <c r="N196" s="16"/>
    </row>
    <row r="197">
      <c r="N197" s="16"/>
    </row>
    <row r="198">
      <c r="N198" s="16"/>
    </row>
    <row r="199">
      <c r="N199" s="16"/>
    </row>
    <row r="200">
      <c r="N200" s="16"/>
    </row>
    <row r="201">
      <c r="N201" s="16"/>
    </row>
    <row r="202">
      <c r="N202" s="16"/>
    </row>
    <row r="203">
      <c r="N203" s="16"/>
    </row>
    <row r="204">
      <c r="N204" s="16"/>
    </row>
    <row r="205">
      <c r="N205" s="16"/>
    </row>
    <row r="206">
      <c r="N206" s="16"/>
    </row>
    <row r="207">
      <c r="N207" s="16"/>
    </row>
    <row r="208">
      <c r="N208" s="16"/>
    </row>
    <row r="209">
      <c r="N209" s="16"/>
    </row>
    <row r="210">
      <c r="N210" s="16"/>
    </row>
    <row r="211">
      <c r="N211" s="16"/>
    </row>
    <row r="212">
      <c r="N212" s="16"/>
    </row>
    <row r="213">
      <c r="N213" s="16"/>
    </row>
    <row r="214">
      <c r="N214" s="16"/>
    </row>
    <row r="215">
      <c r="N215" s="16"/>
    </row>
    <row r="216">
      <c r="N216" s="16"/>
    </row>
    <row r="217">
      <c r="N217" s="16"/>
    </row>
    <row r="218">
      <c r="N218" s="16"/>
    </row>
    <row r="219">
      <c r="N219" s="16"/>
    </row>
    <row r="220">
      <c r="N220" s="16"/>
    </row>
    <row r="221">
      <c r="N221" s="16"/>
    </row>
    <row r="222">
      <c r="N222" s="16"/>
    </row>
    <row r="223">
      <c r="N223" s="16"/>
    </row>
    <row r="224">
      <c r="N224" s="16"/>
    </row>
    <row r="225">
      <c r="N225" s="16"/>
    </row>
    <row r="226">
      <c r="N226" s="16"/>
    </row>
    <row r="227">
      <c r="N227" s="16"/>
    </row>
    <row r="228">
      <c r="N228" s="16"/>
    </row>
    <row r="229">
      <c r="N229" s="16"/>
    </row>
    <row r="230">
      <c r="N230" s="16"/>
    </row>
    <row r="231">
      <c r="N231" s="16"/>
    </row>
    <row r="232">
      <c r="N232" s="16"/>
    </row>
    <row r="233">
      <c r="N233" s="16"/>
    </row>
    <row r="234">
      <c r="N234" s="16"/>
    </row>
    <row r="235">
      <c r="N235" s="16"/>
    </row>
    <row r="236">
      <c r="N236" s="16"/>
    </row>
    <row r="237">
      <c r="N237" s="16"/>
    </row>
    <row r="238">
      <c r="N238" s="16"/>
    </row>
    <row r="239">
      <c r="N239" s="16"/>
    </row>
    <row r="240">
      <c r="N240" s="16"/>
    </row>
    <row r="241">
      <c r="N241" s="16"/>
    </row>
    <row r="242">
      <c r="N242" s="16"/>
    </row>
    <row r="243">
      <c r="N243" s="16"/>
    </row>
    <row r="244">
      <c r="N244" s="16"/>
    </row>
    <row r="245">
      <c r="N245" s="16"/>
    </row>
    <row r="246">
      <c r="N246" s="16"/>
    </row>
    <row r="247">
      <c r="N247" s="16"/>
    </row>
    <row r="248">
      <c r="N248" s="16"/>
    </row>
    <row r="249">
      <c r="N249" s="16"/>
    </row>
    <row r="250">
      <c r="N250" s="16"/>
    </row>
    <row r="251">
      <c r="N251" s="16"/>
    </row>
    <row r="252">
      <c r="N252" s="16"/>
    </row>
    <row r="253">
      <c r="N253" s="16"/>
    </row>
    <row r="254">
      <c r="N254" s="16"/>
    </row>
    <row r="255">
      <c r="N255" s="16"/>
    </row>
    <row r="256">
      <c r="N256" s="16"/>
    </row>
    <row r="257">
      <c r="N257" s="16"/>
    </row>
    <row r="258">
      <c r="N258" s="16"/>
    </row>
    <row r="259">
      <c r="N259" s="16"/>
    </row>
    <row r="260">
      <c r="N260" s="16"/>
    </row>
    <row r="261">
      <c r="N261" s="16"/>
    </row>
    <row r="262">
      <c r="N262" s="16"/>
    </row>
    <row r="263">
      <c r="N263" s="16"/>
    </row>
    <row r="264">
      <c r="N264" s="16"/>
    </row>
    <row r="265">
      <c r="N265" s="16"/>
    </row>
    <row r="266">
      <c r="N266" s="16"/>
    </row>
    <row r="267">
      <c r="N267" s="16"/>
    </row>
    <row r="268">
      <c r="N268" s="16"/>
    </row>
    <row r="269">
      <c r="N269" s="16"/>
    </row>
    <row r="270">
      <c r="N270" s="16"/>
    </row>
    <row r="271">
      <c r="N271" s="16"/>
    </row>
    <row r="272">
      <c r="N272" s="16"/>
    </row>
    <row r="273">
      <c r="N273" s="16"/>
    </row>
    <row r="274">
      <c r="N274" s="16"/>
    </row>
    <row r="275">
      <c r="N275" s="16"/>
    </row>
    <row r="276">
      <c r="N276" s="16"/>
    </row>
    <row r="277">
      <c r="N277" s="16"/>
    </row>
    <row r="278">
      <c r="N278" s="16"/>
    </row>
    <row r="279">
      <c r="N279" s="16"/>
    </row>
    <row r="280">
      <c r="N280" s="16"/>
    </row>
    <row r="281">
      <c r="N281" s="16"/>
    </row>
    <row r="282">
      <c r="N282" s="16"/>
    </row>
    <row r="283">
      <c r="N283" s="16"/>
    </row>
    <row r="284">
      <c r="N284" s="16"/>
    </row>
    <row r="285">
      <c r="N285" s="16"/>
    </row>
    <row r="286">
      <c r="N286" s="16"/>
    </row>
    <row r="287">
      <c r="N287" s="16"/>
    </row>
    <row r="288">
      <c r="N288" s="16"/>
    </row>
    <row r="289">
      <c r="N289" s="16"/>
    </row>
    <row r="290">
      <c r="N290" s="16"/>
    </row>
    <row r="291">
      <c r="N291" s="16"/>
    </row>
    <row r="292">
      <c r="N292" s="16"/>
    </row>
    <row r="293">
      <c r="N293" s="16"/>
    </row>
    <row r="294">
      <c r="N294" s="16"/>
    </row>
    <row r="295">
      <c r="N295" s="16"/>
    </row>
    <row r="296">
      <c r="N296" s="16"/>
    </row>
    <row r="297">
      <c r="N297" s="16"/>
    </row>
    <row r="298">
      <c r="N298" s="16"/>
    </row>
    <row r="299">
      <c r="N299" s="16"/>
    </row>
    <row r="300">
      <c r="N300" s="16"/>
    </row>
    <row r="301">
      <c r="N301" s="16"/>
    </row>
    <row r="302">
      <c r="N302" s="16"/>
    </row>
    <row r="303">
      <c r="N303" s="16"/>
    </row>
    <row r="304">
      <c r="N304" s="16"/>
    </row>
    <row r="305">
      <c r="N305" s="16"/>
    </row>
    <row r="306">
      <c r="N306" s="16"/>
    </row>
    <row r="307">
      <c r="N307" s="16"/>
    </row>
    <row r="308">
      <c r="N308" s="16"/>
    </row>
    <row r="309">
      <c r="N309" s="16"/>
    </row>
    <row r="310">
      <c r="N310" s="16"/>
    </row>
    <row r="311">
      <c r="N311" s="16"/>
    </row>
    <row r="312">
      <c r="N312" s="16"/>
    </row>
    <row r="313">
      <c r="N313" s="16"/>
    </row>
    <row r="314">
      <c r="N314" s="16"/>
    </row>
    <row r="315">
      <c r="N315" s="16"/>
    </row>
    <row r="316">
      <c r="N316" s="16"/>
    </row>
    <row r="317">
      <c r="N317" s="16"/>
    </row>
    <row r="318">
      <c r="N318" s="16"/>
    </row>
    <row r="319">
      <c r="N319" s="16"/>
    </row>
    <row r="320">
      <c r="N320" s="16"/>
    </row>
    <row r="321">
      <c r="N321" s="16"/>
    </row>
    <row r="322">
      <c r="N322" s="16"/>
    </row>
    <row r="323">
      <c r="N323" s="16"/>
    </row>
    <row r="324">
      <c r="N324" s="16"/>
    </row>
    <row r="325">
      <c r="N325" s="16"/>
    </row>
    <row r="326">
      <c r="N326" s="16"/>
    </row>
    <row r="327">
      <c r="N327" s="16"/>
    </row>
    <row r="328">
      <c r="N328" s="16"/>
    </row>
    <row r="329">
      <c r="N329" s="16"/>
    </row>
    <row r="330">
      <c r="N330" s="16"/>
    </row>
    <row r="331">
      <c r="N331" s="16"/>
    </row>
    <row r="332">
      <c r="N332" s="16"/>
    </row>
    <row r="333">
      <c r="N333" s="16"/>
    </row>
    <row r="334">
      <c r="N334" s="16"/>
    </row>
    <row r="335">
      <c r="N335" s="16"/>
    </row>
    <row r="336">
      <c r="N336" s="16"/>
    </row>
    <row r="337">
      <c r="N337" s="16"/>
    </row>
    <row r="338">
      <c r="N338" s="16"/>
    </row>
    <row r="339">
      <c r="N339" s="16"/>
    </row>
    <row r="340">
      <c r="N340" s="16"/>
    </row>
    <row r="341">
      <c r="N341" s="16"/>
    </row>
    <row r="342">
      <c r="N342" s="16"/>
    </row>
    <row r="343">
      <c r="N343" s="16"/>
    </row>
    <row r="344">
      <c r="N344" s="16"/>
    </row>
    <row r="345">
      <c r="N345" s="16"/>
    </row>
    <row r="346">
      <c r="N346" s="16"/>
    </row>
    <row r="347">
      <c r="N347" s="16"/>
    </row>
    <row r="348">
      <c r="N348" s="16"/>
    </row>
    <row r="349">
      <c r="N349" s="16"/>
    </row>
    <row r="350">
      <c r="N350" s="16"/>
    </row>
    <row r="351">
      <c r="N351" s="16"/>
    </row>
    <row r="352">
      <c r="N352" s="16"/>
    </row>
    <row r="353">
      <c r="N353" s="16"/>
    </row>
    <row r="354">
      <c r="N354" s="16"/>
    </row>
    <row r="355">
      <c r="N355" s="16"/>
    </row>
    <row r="356">
      <c r="N356" s="16"/>
    </row>
    <row r="357">
      <c r="N357" s="16"/>
    </row>
    <row r="358">
      <c r="N358" s="16"/>
    </row>
    <row r="359">
      <c r="N359" s="16"/>
    </row>
    <row r="360">
      <c r="N360" s="16"/>
    </row>
    <row r="361">
      <c r="N361" s="16"/>
    </row>
    <row r="362">
      <c r="N362" s="16"/>
    </row>
    <row r="363">
      <c r="N363" s="16"/>
    </row>
    <row r="364">
      <c r="N364" s="16"/>
    </row>
    <row r="365">
      <c r="N365" s="16"/>
    </row>
    <row r="366">
      <c r="N366" s="16"/>
    </row>
    <row r="367">
      <c r="N367" s="16"/>
    </row>
    <row r="368">
      <c r="N368" s="16"/>
    </row>
    <row r="369">
      <c r="N369" s="16"/>
    </row>
    <row r="370">
      <c r="N370" s="16"/>
    </row>
    <row r="371">
      <c r="N371" s="16"/>
    </row>
    <row r="372">
      <c r="N372" s="16"/>
    </row>
    <row r="373">
      <c r="N373" s="16"/>
    </row>
    <row r="374">
      <c r="N374" s="16"/>
    </row>
    <row r="375">
      <c r="N375" s="16"/>
    </row>
    <row r="376">
      <c r="N376" s="16"/>
    </row>
    <row r="377">
      <c r="N377" s="16"/>
    </row>
    <row r="378">
      <c r="N378" s="16"/>
    </row>
    <row r="379">
      <c r="N379" s="16"/>
    </row>
    <row r="380">
      <c r="N380" s="16"/>
    </row>
    <row r="381">
      <c r="N381" s="16"/>
    </row>
    <row r="382">
      <c r="N382" s="16"/>
    </row>
    <row r="383">
      <c r="N383" s="16"/>
    </row>
    <row r="384">
      <c r="N384" s="16"/>
    </row>
    <row r="385">
      <c r="N385" s="16"/>
    </row>
    <row r="386">
      <c r="N386" s="16"/>
    </row>
    <row r="387">
      <c r="N387" s="16"/>
    </row>
    <row r="388">
      <c r="N388" s="16"/>
    </row>
    <row r="389">
      <c r="N389" s="16"/>
    </row>
    <row r="390">
      <c r="N390" s="16"/>
    </row>
    <row r="391">
      <c r="N391" s="16"/>
    </row>
    <row r="392">
      <c r="N392" s="16"/>
    </row>
    <row r="393">
      <c r="N393" s="16"/>
    </row>
    <row r="394">
      <c r="N394" s="16"/>
    </row>
    <row r="395">
      <c r="N395" s="16"/>
    </row>
    <row r="396">
      <c r="N396" s="16"/>
    </row>
    <row r="397">
      <c r="N397" s="16"/>
    </row>
    <row r="398">
      <c r="N398" s="16"/>
    </row>
    <row r="399">
      <c r="N399" s="16"/>
    </row>
    <row r="400">
      <c r="N400" s="16"/>
    </row>
    <row r="401">
      <c r="N401" s="16"/>
    </row>
    <row r="402">
      <c r="N402" s="16"/>
    </row>
    <row r="403">
      <c r="N403" s="16"/>
    </row>
    <row r="404">
      <c r="N404" s="16"/>
    </row>
    <row r="405">
      <c r="N405" s="16"/>
    </row>
    <row r="406">
      <c r="N406" s="16"/>
    </row>
    <row r="407">
      <c r="N407" s="16"/>
    </row>
    <row r="408">
      <c r="N408" s="16"/>
    </row>
    <row r="409">
      <c r="N409" s="16"/>
    </row>
    <row r="410">
      <c r="N410" s="16"/>
    </row>
    <row r="411">
      <c r="N411" s="16"/>
    </row>
    <row r="412">
      <c r="N412" s="16"/>
    </row>
    <row r="413">
      <c r="N413" s="16"/>
    </row>
    <row r="414">
      <c r="N414" s="16"/>
    </row>
    <row r="415">
      <c r="N415" s="16"/>
    </row>
    <row r="416">
      <c r="N416" s="16"/>
    </row>
    <row r="417">
      <c r="N417" s="16"/>
    </row>
    <row r="418">
      <c r="N418" s="16"/>
    </row>
    <row r="419">
      <c r="N419" s="16"/>
    </row>
    <row r="420">
      <c r="N420" s="16"/>
    </row>
    <row r="421">
      <c r="N421" s="16"/>
    </row>
    <row r="422">
      <c r="N422" s="16"/>
    </row>
    <row r="423">
      <c r="N423" s="16"/>
    </row>
    <row r="424">
      <c r="N424" s="16"/>
    </row>
    <row r="425">
      <c r="N425" s="16"/>
    </row>
    <row r="426">
      <c r="N426" s="16"/>
    </row>
    <row r="427">
      <c r="N427" s="16"/>
    </row>
    <row r="428">
      <c r="N428" s="16"/>
    </row>
    <row r="429">
      <c r="N429" s="16"/>
    </row>
    <row r="430">
      <c r="N430" s="16"/>
    </row>
    <row r="431">
      <c r="N431" s="16"/>
    </row>
    <row r="432">
      <c r="N432" s="16"/>
    </row>
    <row r="433">
      <c r="N433" s="16"/>
    </row>
    <row r="434">
      <c r="N434" s="16"/>
    </row>
    <row r="435">
      <c r="N435" s="16"/>
    </row>
    <row r="436">
      <c r="N436" s="16"/>
    </row>
    <row r="437">
      <c r="N437" s="16"/>
    </row>
    <row r="438">
      <c r="N438" s="16"/>
    </row>
    <row r="439">
      <c r="N439" s="16"/>
    </row>
    <row r="440">
      <c r="N440" s="16"/>
    </row>
    <row r="441">
      <c r="N441" s="16"/>
    </row>
    <row r="442">
      <c r="N442" s="16"/>
    </row>
    <row r="443">
      <c r="N443" s="16"/>
    </row>
    <row r="444">
      <c r="N444" s="16"/>
    </row>
    <row r="445">
      <c r="N445" s="16"/>
    </row>
    <row r="446">
      <c r="N446" s="16"/>
    </row>
    <row r="447">
      <c r="N447" s="16"/>
    </row>
    <row r="448">
      <c r="N448" s="16"/>
    </row>
    <row r="449">
      <c r="N449" s="16"/>
    </row>
    <row r="450">
      <c r="N450" s="16"/>
    </row>
    <row r="451">
      <c r="N451" s="16"/>
    </row>
    <row r="452">
      <c r="N452" s="16"/>
    </row>
    <row r="453">
      <c r="N453" s="16"/>
    </row>
    <row r="454">
      <c r="N454" s="16"/>
    </row>
    <row r="455">
      <c r="N455" s="16"/>
    </row>
    <row r="456">
      <c r="N456" s="16"/>
    </row>
    <row r="457">
      <c r="N457" s="16"/>
    </row>
    <row r="458">
      <c r="N458" s="16"/>
    </row>
    <row r="459">
      <c r="N459" s="16"/>
    </row>
    <row r="460">
      <c r="N460" s="16"/>
    </row>
    <row r="461">
      <c r="N461" s="16"/>
    </row>
    <row r="462">
      <c r="N462" s="16"/>
    </row>
    <row r="463">
      <c r="N463" s="16"/>
    </row>
    <row r="464">
      <c r="N464" s="16"/>
    </row>
    <row r="465">
      <c r="N465" s="16"/>
    </row>
    <row r="466">
      <c r="N466" s="16"/>
    </row>
    <row r="467">
      <c r="N467" s="16"/>
    </row>
    <row r="468">
      <c r="N468" s="16"/>
    </row>
    <row r="469">
      <c r="N469" s="16"/>
    </row>
    <row r="470">
      <c r="N470" s="16"/>
    </row>
    <row r="471">
      <c r="N471" s="16"/>
    </row>
    <row r="472">
      <c r="N472" s="16"/>
    </row>
    <row r="473">
      <c r="N473" s="16"/>
    </row>
    <row r="474">
      <c r="N474" s="16"/>
    </row>
    <row r="475">
      <c r="N475" s="16"/>
    </row>
    <row r="476">
      <c r="N476" s="16"/>
    </row>
    <row r="477">
      <c r="N477" s="16"/>
    </row>
    <row r="478">
      <c r="N478" s="16"/>
    </row>
    <row r="479">
      <c r="N479" s="16"/>
    </row>
    <row r="480">
      <c r="N480" s="16"/>
    </row>
    <row r="481">
      <c r="N481" s="16"/>
    </row>
    <row r="482">
      <c r="N482" s="16"/>
    </row>
    <row r="483">
      <c r="N483" s="16"/>
    </row>
    <row r="484">
      <c r="N484" s="16"/>
    </row>
    <row r="485">
      <c r="N485" s="16"/>
    </row>
    <row r="486">
      <c r="N486" s="16"/>
    </row>
    <row r="487">
      <c r="N487" s="16"/>
    </row>
    <row r="488">
      <c r="N488" s="16"/>
    </row>
    <row r="489">
      <c r="N489" s="16"/>
    </row>
    <row r="490">
      <c r="N490" s="16"/>
    </row>
    <row r="491">
      <c r="N491" s="16"/>
    </row>
    <row r="492">
      <c r="N492" s="16"/>
    </row>
    <row r="493">
      <c r="N493" s="16"/>
    </row>
    <row r="494">
      <c r="N494" s="16"/>
    </row>
    <row r="495">
      <c r="N495" s="16"/>
    </row>
    <row r="496">
      <c r="N496" s="16"/>
    </row>
    <row r="497">
      <c r="N497" s="16"/>
    </row>
    <row r="498">
      <c r="N498" s="16"/>
    </row>
    <row r="499">
      <c r="N499" s="16"/>
    </row>
    <row r="500">
      <c r="N500" s="16"/>
    </row>
    <row r="501">
      <c r="N501" s="16"/>
    </row>
    <row r="502">
      <c r="N502" s="16"/>
    </row>
    <row r="503">
      <c r="N503" s="16"/>
    </row>
    <row r="504">
      <c r="N504" s="16"/>
    </row>
    <row r="505">
      <c r="N505" s="16"/>
    </row>
    <row r="506">
      <c r="N506" s="16"/>
    </row>
    <row r="507">
      <c r="N507" s="16"/>
    </row>
    <row r="508">
      <c r="N508" s="16"/>
    </row>
    <row r="509">
      <c r="N509" s="16"/>
    </row>
    <row r="510">
      <c r="N510" s="16"/>
    </row>
    <row r="511">
      <c r="N511" s="16"/>
    </row>
    <row r="512">
      <c r="N512" s="16"/>
    </row>
    <row r="513">
      <c r="N513" s="16"/>
    </row>
    <row r="514">
      <c r="N514" s="16"/>
    </row>
    <row r="515">
      <c r="N515" s="16"/>
    </row>
    <row r="516">
      <c r="N516" s="16"/>
    </row>
    <row r="517">
      <c r="N517" s="16"/>
    </row>
    <row r="518">
      <c r="N518" s="16"/>
    </row>
    <row r="519">
      <c r="N519" s="16"/>
    </row>
    <row r="520">
      <c r="N520" s="16"/>
    </row>
    <row r="521">
      <c r="N521" s="16"/>
    </row>
    <row r="522">
      <c r="N522" s="16"/>
    </row>
    <row r="523">
      <c r="N523" s="16"/>
    </row>
    <row r="524">
      <c r="N524" s="16"/>
    </row>
    <row r="525">
      <c r="N525" s="16"/>
    </row>
    <row r="526">
      <c r="N526" s="16"/>
    </row>
    <row r="527">
      <c r="N527" s="16"/>
    </row>
    <row r="528">
      <c r="N528" s="16"/>
    </row>
    <row r="529">
      <c r="N529" s="16"/>
    </row>
    <row r="530">
      <c r="N530" s="16"/>
    </row>
    <row r="531">
      <c r="N531" s="16"/>
    </row>
    <row r="532">
      <c r="N532" s="16"/>
    </row>
    <row r="533">
      <c r="N533" s="16"/>
    </row>
    <row r="534">
      <c r="N534" s="16"/>
    </row>
    <row r="535">
      <c r="N535" s="16"/>
    </row>
    <row r="536">
      <c r="N536" s="16"/>
    </row>
    <row r="537">
      <c r="N537" s="16"/>
    </row>
    <row r="538">
      <c r="N538" s="16"/>
    </row>
    <row r="539">
      <c r="N539" s="16"/>
    </row>
    <row r="540">
      <c r="N540" s="16"/>
    </row>
    <row r="541">
      <c r="N541" s="16"/>
    </row>
    <row r="542">
      <c r="N542" s="16"/>
    </row>
    <row r="543">
      <c r="N543" s="16"/>
    </row>
    <row r="544">
      <c r="N544" s="16"/>
    </row>
    <row r="545">
      <c r="N545" s="16"/>
    </row>
    <row r="546">
      <c r="N546" s="16"/>
    </row>
    <row r="547">
      <c r="N547" s="16"/>
    </row>
    <row r="548">
      <c r="N548" s="16"/>
    </row>
    <row r="549">
      <c r="N549" s="16"/>
    </row>
    <row r="550">
      <c r="N550" s="16"/>
    </row>
    <row r="551">
      <c r="N551" s="16"/>
    </row>
    <row r="552">
      <c r="N552" s="16"/>
    </row>
    <row r="553">
      <c r="N553" s="16"/>
    </row>
    <row r="554">
      <c r="N554" s="16"/>
    </row>
    <row r="555">
      <c r="N555" s="16"/>
    </row>
    <row r="556">
      <c r="N556" s="16"/>
    </row>
    <row r="557">
      <c r="N557" s="16"/>
    </row>
    <row r="558">
      <c r="N558" s="16"/>
    </row>
    <row r="559">
      <c r="N559" s="16"/>
    </row>
    <row r="560">
      <c r="N560" s="16"/>
    </row>
    <row r="561">
      <c r="N561" s="16"/>
    </row>
    <row r="562">
      <c r="N562" s="16"/>
    </row>
    <row r="563">
      <c r="N563" s="16"/>
    </row>
    <row r="564">
      <c r="N564" s="16"/>
    </row>
    <row r="565">
      <c r="N565" s="16"/>
    </row>
    <row r="566">
      <c r="N566" s="16"/>
    </row>
    <row r="567">
      <c r="N567" s="16"/>
    </row>
    <row r="568">
      <c r="N568" s="16"/>
    </row>
    <row r="569">
      <c r="N569" s="16"/>
    </row>
    <row r="570">
      <c r="N570" s="16"/>
    </row>
    <row r="571">
      <c r="N571" s="16"/>
    </row>
    <row r="572">
      <c r="N572" s="16"/>
    </row>
    <row r="573">
      <c r="N573" s="16"/>
    </row>
    <row r="574">
      <c r="N574" s="16"/>
    </row>
    <row r="575">
      <c r="N575" s="16"/>
    </row>
    <row r="576">
      <c r="N576" s="16"/>
    </row>
    <row r="577">
      <c r="N577" s="16"/>
    </row>
    <row r="578">
      <c r="N578" s="16"/>
    </row>
    <row r="579">
      <c r="N579" s="16"/>
    </row>
    <row r="580">
      <c r="N580" s="16"/>
    </row>
    <row r="581">
      <c r="N581" s="16"/>
    </row>
    <row r="582">
      <c r="N582" s="16"/>
    </row>
    <row r="583">
      <c r="N583" s="16"/>
    </row>
    <row r="584">
      <c r="N584" s="16"/>
    </row>
    <row r="585">
      <c r="N585" s="16"/>
    </row>
    <row r="586">
      <c r="N586" s="16"/>
    </row>
    <row r="587">
      <c r="N587" s="16"/>
    </row>
    <row r="588">
      <c r="N588" s="16"/>
    </row>
    <row r="589">
      <c r="N589" s="16"/>
    </row>
    <row r="590">
      <c r="N590" s="16"/>
    </row>
    <row r="591">
      <c r="N591" s="16"/>
    </row>
    <row r="592">
      <c r="N592" s="16"/>
    </row>
    <row r="593">
      <c r="N593" s="16"/>
    </row>
    <row r="594">
      <c r="N594" s="16"/>
    </row>
    <row r="595">
      <c r="N595" s="16"/>
    </row>
    <row r="596">
      <c r="N596" s="16"/>
    </row>
    <row r="597">
      <c r="N597" s="16"/>
    </row>
    <row r="598">
      <c r="N598" s="16"/>
    </row>
    <row r="599">
      <c r="N599" s="16"/>
    </row>
    <row r="600">
      <c r="N600" s="16"/>
    </row>
    <row r="601">
      <c r="N601" s="16"/>
    </row>
    <row r="602">
      <c r="N602" s="16"/>
    </row>
    <row r="603">
      <c r="N603" s="16"/>
    </row>
    <row r="604">
      <c r="N604" s="16"/>
    </row>
    <row r="605">
      <c r="N605" s="16"/>
    </row>
    <row r="606">
      <c r="N606" s="16"/>
    </row>
    <row r="607">
      <c r="N607" s="16"/>
    </row>
    <row r="608">
      <c r="N608" s="16"/>
    </row>
    <row r="609">
      <c r="N609" s="16"/>
    </row>
    <row r="610">
      <c r="N610" s="16"/>
    </row>
    <row r="611">
      <c r="N611" s="16"/>
    </row>
    <row r="612">
      <c r="N612" s="16"/>
    </row>
    <row r="613">
      <c r="N613" s="16"/>
    </row>
    <row r="614">
      <c r="N614" s="16"/>
    </row>
    <row r="615">
      <c r="N615" s="16"/>
    </row>
    <row r="616">
      <c r="N616" s="16"/>
    </row>
    <row r="617">
      <c r="N617" s="16"/>
    </row>
    <row r="618">
      <c r="N618" s="16"/>
    </row>
    <row r="619">
      <c r="N619" s="16"/>
    </row>
    <row r="620">
      <c r="N620" s="16"/>
    </row>
    <row r="621">
      <c r="N621" s="16"/>
    </row>
    <row r="622">
      <c r="N622" s="16"/>
    </row>
    <row r="623">
      <c r="N623" s="16"/>
    </row>
    <row r="624">
      <c r="N624" s="16"/>
    </row>
    <row r="625">
      <c r="N625" s="16"/>
    </row>
    <row r="626">
      <c r="N626" s="16"/>
    </row>
    <row r="627">
      <c r="N627" s="16"/>
    </row>
    <row r="628">
      <c r="N628" s="16"/>
    </row>
    <row r="629">
      <c r="N629" s="16"/>
    </row>
    <row r="630">
      <c r="N630" s="16"/>
    </row>
    <row r="631">
      <c r="N631" s="16"/>
    </row>
    <row r="632">
      <c r="N632" s="16"/>
    </row>
    <row r="633">
      <c r="N633" s="16"/>
    </row>
    <row r="634">
      <c r="N634" s="16"/>
    </row>
    <row r="635">
      <c r="N635" s="16"/>
    </row>
    <row r="636">
      <c r="N636" s="16"/>
    </row>
    <row r="637">
      <c r="N637" s="16"/>
    </row>
    <row r="638">
      <c r="N638" s="16"/>
    </row>
    <row r="639">
      <c r="N639" s="16"/>
    </row>
    <row r="640">
      <c r="N640" s="16"/>
    </row>
    <row r="641">
      <c r="N641" s="16"/>
    </row>
    <row r="642">
      <c r="N642" s="16"/>
    </row>
    <row r="643">
      <c r="N643" s="16"/>
    </row>
    <row r="644">
      <c r="N644" s="16"/>
    </row>
    <row r="645">
      <c r="N645" s="16"/>
    </row>
    <row r="646">
      <c r="N646" s="16"/>
    </row>
    <row r="647">
      <c r="N647" s="16"/>
    </row>
    <row r="648">
      <c r="N648" s="16"/>
    </row>
    <row r="649">
      <c r="N649" s="16"/>
    </row>
    <row r="650">
      <c r="N650" s="16"/>
    </row>
    <row r="651">
      <c r="N651" s="16"/>
    </row>
    <row r="652">
      <c r="N652" s="16"/>
    </row>
    <row r="653">
      <c r="N653" s="16"/>
    </row>
    <row r="654">
      <c r="N654" s="16"/>
    </row>
    <row r="655">
      <c r="N655" s="16"/>
    </row>
    <row r="656">
      <c r="N656" s="16"/>
    </row>
    <row r="657">
      <c r="N657" s="16"/>
    </row>
    <row r="658">
      <c r="N658" s="16"/>
    </row>
    <row r="659">
      <c r="N659" s="16"/>
    </row>
    <row r="660">
      <c r="N660" s="16"/>
    </row>
    <row r="661">
      <c r="N661" s="16"/>
    </row>
    <row r="662">
      <c r="N662" s="16"/>
    </row>
    <row r="663">
      <c r="N663" s="16"/>
    </row>
    <row r="664">
      <c r="N664" s="16"/>
    </row>
    <row r="665">
      <c r="N665" s="16"/>
    </row>
    <row r="666">
      <c r="N666" s="16"/>
    </row>
    <row r="667">
      <c r="N667" s="16"/>
    </row>
    <row r="668">
      <c r="N668" s="16"/>
    </row>
    <row r="669">
      <c r="N669" s="16"/>
    </row>
    <row r="670">
      <c r="N670" s="16"/>
    </row>
    <row r="671">
      <c r="N671" s="16"/>
    </row>
    <row r="672">
      <c r="N672" s="16"/>
    </row>
    <row r="673">
      <c r="N673" s="16"/>
    </row>
    <row r="674">
      <c r="N674" s="16"/>
    </row>
    <row r="675">
      <c r="N675" s="16"/>
    </row>
    <row r="676">
      <c r="N676" s="16"/>
    </row>
    <row r="677">
      <c r="N677" s="16"/>
    </row>
    <row r="678">
      <c r="N678" s="16"/>
    </row>
    <row r="679">
      <c r="N679" s="16"/>
    </row>
    <row r="680">
      <c r="N680" s="16"/>
    </row>
    <row r="681">
      <c r="N681" s="16"/>
    </row>
    <row r="682">
      <c r="N682" s="16"/>
    </row>
    <row r="683">
      <c r="N683" s="16"/>
    </row>
    <row r="684">
      <c r="N684" s="16"/>
    </row>
    <row r="685">
      <c r="N685" s="16"/>
    </row>
    <row r="686">
      <c r="N686" s="16"/>
    </row>
    <row r="687">
      <c r="N687" s="16"/>
    </row>
    <row r="688">
      <c r="N688" s="16"/>
    </row>
    <row r="689">
      <c r="N689" s="16"/>
    </row>
    <row r="690">
      <c r="N690" s="16"/>
    </row>
    <row r="691">
      <c r="N691" s="16"/>
    </row>
    <row r="692">
      <c r="N692" s="16"/>
    </row>
    <row r="693">
      <c r="N693" s="16"/>
    </row>
    <row r="694">
      <c r="N694" s="16"/>
    </row>
    <row r="695">
      <c r="N695" s="16"/>
    </row>
    <row r="696">
      <c r="N696" s="16"/>
    </row>
    <row r="697">
      <c r="N697" s="16"/>
    </row>
    <row r="698">
      <c r="N698" s="16"/>
    </row>
    <row r="699">
      <c r="N699" s="16"/>
    </row>
    <row r="700">
      <c r="N700" s="16"/>
    </row>
    <row r="701">
      <c r="N701" s="16"/>
    </row>
    <row r="702">
      <c r="N702" s="16"/>
    </row>
    <row r="703">
      <c r="N703" s="16"/>
    </row>
    <row r="704">
      <c r="N704" s="16"/>
    </row>
    <row r="705">
      <c r="N705" s="16"/>
    </row>
    <row r="706">
      <c r="N706" s="16"/>
    </row>
    <row r="707">
      <c r="N707" s="16"/>
    </row>
    <row r="708">
      <c r="N708" s="16"/>
    </row>
    <row r="709">
      <c r="N709" s="16"/>
    </row>
    <row r="710">
      <c r="N710" s="16"/>
    </row>
    <row r="711">
      <c r="N711" s="16"/>
    </row>
    <row r="712">
      <c r="N712" s="16"/>
    </row>
    <row r="713">
      <c r="N713" s="16"/>
    </row>
    <row r="714">
      <c r="N714" s="16"/>
    </row>
    <row r="715">
      <c r="N715" s="16"/>
    </row>
    <row r="716">
      <c r="N716" s="16"/>
    </row>
    <row r="717">
      <c r="N717" s="16"/>
    </row>
    <row r="718">
      <c r="N718" s="16"/>
    </row>
    <row r="719">
      <c r="N719" s="16"/>
    </row>
    <row r="720">
      <c r="N720" s="16"/>
    </row>
    <row r="721">
      <c r="N721" s="16"/>
    </row>
    <row r="722">
      <c r="N722" s="16"/>
    </row>
    <row r="723">
      <c r="N723" s="16"/>
    </row>
    <row r="724">
      <c r="N724" s="16"/>
    </row>
    <row r="725">
      <c r="N725" s="16"/>
    </row>
    <row r="726">
      <c r="N726" s="16"/>
    </row>
    <row r="727">
      <c r="N727" s="16"/>
    </row>
    <row r="728">
      <c r="N728" s="16"/>
    </row>
    <row r="729">
      <c r="N729" s="16"/>
    </row>
    <row r="730">
      <c r="N730" s="16"/>
    </row>
    <row r="731">
      <c r="N731" s="16"/>
    </row>
    <row r="732">
      <c r="N732" s="16"/>
    </row>
    <row r="733">
      <c r="N733" s="16"/>
    </row>
    <row r="734">
      <c r="N734" s="16"/>
    </row>
    <row r="735">
      <c r="N735" s="16"/>
    </row>
    <row r="736">
      <c r="N736" s="16"/>
    </row>
    <row r="737">
      <c r="N737" s="16"/>
    </row>
    <row r="738">
      <c r="N738" s="16"/>
    </row>
    <row r="739">
      <c r="N739" s="16"/>
    </row>
    <row r="740">
      <c r="N740" s="16"/>
    </row>
    <row r="741">
      <c r="N741" s="16"/>
    </row>
    <row r="742">
      <c r="N742" s="16"/>
    </row>
    <row r="743">
      <c r="N743" s="16"/>
    </row>
    <row r="744">
      <c r="N744" s="16"/>
    </row>
    <row r="745">
      <c r="N745" s="16"/>
    </row>
    <row r="746">
      <c r="N746" s="16"/>
    </row>
    <row r="747">
      <c r="N747" s="16"/>
    </row>
    <row r="748">
      <c r="N748" s="16"/>
    </row>
    <row r="749">
      <c r="N749" s="16"/>
    </row>
    <row r="750">
      <c r="N750" s="16"/>
    </row>
    <row r="751">
      <c r="N751" s="16"/>
    </row>
    <row r="752">
      <c r="N752" s="16"/>
    </row>
    <row r="753">
      <c r="N753" s="16"/>
    </row>
    <row r="754">
      <c r="N754" s="16"/>
    </row>
    <row r="755">
      <c r="N755" s="16"/>
    </row>
    <row r="756">
      <c r="N756" s="16"/>
    </row>
    <row r="757">
      <c r="N757" s="16"/>
    </row>
    <row r="758">
      <c r="N758" s="16"/>
    </row>
    <row r="759">
      <c r="N759" s="16"/>
    </row>
    <row r="760">
      <c r="N760" s="16"/>
    </row>
    <row r="761">
      <c r="N761" s="16"/>
    </row>
    <row r="762">
      <c r="N762" s="16"/>
    </row>
    <row r="763">
      <c r="N763" s="16"/>
    </row>
    <row r="764">
      <c r="N764" s="16"/>
    </row>
    <row r="765">
      <c r="N765" s="16"/>
    </row>
    <row r="766">
      <c r="N766" s="16"/>
    </row>
    <row r="767">
      <c r="N767" s="16"/>
    </row>
    <row r="768">
      <c r="N768" s="16"/>
    </row>
    <row r="769">
      <c r="N769" s="16"/>
    </row>
    <row r="770">
      <c r="N770" s="16"/>
    </row>
    <row r="771">
      <c r="N771" s="16"/>
    </row>
    <row r="772">
      <c r="N772" s="16"/>
    </row>
    <row r="773">
      <c r="N773" s="16"/>
    </row>
    <row r="774">
      <c r="N774" s="16"/>
    </row>
    <row r="775">
      <c r="N775" s="16"/>
    </row>
    <row r="776">
      <c r="N776" s="16"/>
    </row>
    <row r="777">
      <c r="N777" s="16"/>
    </row>
    <row r="778">
      <c r="N778" s="16"/>
    </row>
    <row r="779">
      <c r="N779" s="16"/>
    </row>
    <row r="780">
      <c r="N780" s="16"/>
    </row>
    <row r="781">
      <c r="N781" s="16"/>
    </row>
    <row r="782">
      <c r="N782" s="16"/>
    </row>
    <row r="783">
      <c r="N783" s="16"/>
    </row>
    <row r="784">
      <c r="N784" s="16"/>
    </row>
    <row r="785">
      <c r="N785" s="16"/>
    </row>
    <row r="786">
      <c r="N786" s="16"/>
    </row>
    <row r="787">
      <c r="N787" s="16"/>
    </row>
    <row r="788">
      <c r="N788" s="16"/>
    </row>
    <row r="789">
      <c r="N789" s="16"/>
    </row>
    <row r="790">
      <c r="N790" s="16"/>
    </row>
    <row r="791">
      <c r="N791" s="16"/>
    </row>
    <row r="792">
      <c r="N792" s="16"/>
    </row>
    <row r="793">
      <c r="N793" s="16"/>
    </row>
    <row r="794">
      <c r="N794" s="16"/>
    </row>
    <row r="795">
      <c r="N795" s="16"/>
    </row>
    <row r="796">
      <c r="N796" s="16"/>
    </row>
    <row r="797">
      <c r="N797" s="16"/>
    </row>
    <row r="798">
      <c r="N798" s="16"/>
    </row>
    <row r="799">
      <c r="N799" s="16"/>
    </row>
    <row r="800">
      <c r="N800" s="16"/>
    </row>
    <row r="801">
      <c r="N801" s="16"/>
    </row>
    <row r="802">
      <c r="N802" s="16"/>
    </row>
    <row r="803">
      <c r="N803" s="16"/>
    </row>
    <row r="804">
      <c r="N804" s="16"/>
    </row>
    <row r="805">
      <c r="N805" s="16"/>
    </row>
    <row r="806">
      <c r="N806" s="16"/>
    </row>
    <row r="807">
      <c r="N807" s="16"/>
    </row>
    <row r="808">
      <c r="N808" s="16"/>
    </row>
    <row r="809">
      <c r="N809" s="16"/>
    </row>
    <row r="810">
      <c r="N810" s="16"/>
    </row>
    <row r="811">
      <c r="N811" s="16"/>
    </row>
    <row r="812">
      <c r="N812" s="16"/>
    </row>
    <row r="813">
      <c r="N813" s="16"/>
    </row>
    <row r="814">
      <c r="N814" s="16"/>
    </row>
    <row r="815">
      <c r="N815" s="16"/>
    </row>
    <row r="816">
      <c r="N816" s="16"/>
    </row>
    <row r="817">
      <c r="N817" s="16"/>
    </row>
    <row r="818">
      <c r="N818" s="16"/>
    </row>
    <row r="819">
      <c r="N819" s="16"/>
    </row>
    <row r="820">
      <c r="N820" s="16"/>
    </row>
    <row r="821">
      <c r="N821" s="16"/>
    </row>
    <row r="822">
      <c r="N822" s="16"/>
    </row>
    <row r="823">
      <c r="N823" s="16"/>
    </row>
    <row r="824">
      <c r="N824" s="16"/>
    </row>
    <row r="825">
      <c r="N825" s="16"/>
    </row>
    <row r="826">
      <c r="N826" s="16"/>
    </row>
    <row r="827">
      <c r="N827" s="16"/>
    </row>
    <row r="828">
      <c r="N828" s="16"/>
    </row>
    <row r="829">
      <c r="N829" s="16"/>
    </row>
    <row r="830">
      <c r="N830" s="16"/>
    </row>
    <row r="831">
      <c r="N831" s="16"/>
    </row>
    <row r="832">
      <c r="N832" s="16"/>
    </row>
    <row r="833">
      <c r="N833" s="16"/>
    </row>
    <row r="834">
      <c r="N834" s="16"/>
    </row>
    <row r="835">
      <c r="N835" s="16"/>
    </row>
    <row r="836">
      <c r="N836" s="16"/>
    </row>
    <row r="837">
      <c r="N837" s="16"/>
    </row>
    <row r="838">
      <c r="N838" s="16"/>
    </row>
    <row r="839">
      <c r="N839" s="16"/>
    </row>
    <row r="840">
      <c r="N840" s="16"/>
    </row>
    <row r="841">
      <c r="N841" s="16"/>
    </row>
    <row r="842">
      <c r="N842" s="16"/>
    </row>
    <row r="843">
      <c r="N843" s="16"/>
    </row>
    <row r="844">
      <c r="N844" s="16"/>
    </row>
    <row r="845">
      <c r="N845" s="16"/>
    </row>
    <row r="846">
      <c r="N846" s="16"/>
    </row>
    <row r="847">
      <c r="N847" s="16"/>
    </row>
    <row r="848">
      <c r="N848" s="16"/>
    </row>
    <row r="849">
      <c r="N849" s="16"/>
    </row>
    <row r="850">
      <c r="N850" s="16"/>
    </row>
    <row r="851">
      <c r="N851" s="16"/>
    </row>
    <row r="852">
      <c r="N852" s="16"/>
    </row>
    <row r="853">
      <c r="N853" s="16"/>
    </row>
    <row r="854">
      <c r="N854" s="16"/>
    </row>
    <row r="855">
      <c r="N855" s="16"/>
    </row>
    <row r="856">
      <c r="N856" s="16"/>
    </row>
    <row r="857">
      <c r="N857" s="16"/>
    </row>
    <row r="858">
      <c r="N858" s="16"/>
    </row>
    <row r="859">
      <c r="N859" s="16"/>
    </row>
    <row r="860">
      <c r="N860" s="16"/>
    </row>
    <row r="861">
      <c r="N861" s="16"/>
    </row>
    <row r="862">
      <c r="N862" s="16"/>
    </row>
    <row r="863">
      <c r="N863" s="16"/>
    </row>
    <row r="864">
      <c r="N864" s="16"/>
    </row>
    <row r="865">
      <c r="N865" s="16"/>
    </row>
    <row r="866">
      <c r="N866" s="16"/>
    </row>
    <row r="867">
      <c r="N867" s="16"/>
    </row>
    <row r="868">
      <c r="N868" s="16"/>
    </row>
    <row r="869">
      <c r="N869" s="16"/>
    </row>
    <row r="870">
      <c r="N870" s="16"/>
    </row>
    <row r="871">
      <c r="N871" s="16"/>
    </row>
    <row r="872">
      <c r="N872" s="16"/>
    </row>
    <row r="873">
      <c r="N873" s="16"/>
    </row>
    <row r="874">
      <c r="N874" s="16"/>
    </row>
    <row r="875">
      <c r="N875" s="16"/>
    </row>
    <row r="876">
      <c r="N876" s="16"/>
    </row>
    <row r="877">
      <c r="N877" s="16"/>
    </row>
    <row r="878">
      <c r="N878" s="16"/>
    </row>
    <row r="879">
      <c r="N879" s="16"/>
    </row>
    <row r="880">
      <c r="N880" s="16"/>
    </row>
    <row r="881">
      <c r="N881" s="16"/>
    </row>
    <row r="882">
      <c r="N882" s="16"/>
    </row>
    <row r="883">
      <c r="N883" s="16"/>
    </row>
    <row r="884">
      <c r="N884" s="16"/>
    </row>
    <row r="885">
      <c r="N885" s="16"/>
    </row>
    <row r="886">
      <c r="N886" s="16"/>
    </row>
    <row r="887">
      <c r="N887" s="16"/>
    </row>
    <row r="888">
      <c r="N888" s="16"/>
    </row>
    <row r="889">
      <c r="N889" s="16"/>
    </row>
    <row r="890">
      <c r="N890" s="16"/>
    </row>
    <row r="891">
      <c r="N891" s="16"/>
    </row>
    <row r="892">
      <c r="N892" s="16"/>
    </row>
    <row r="893">
      <c r="N893" s="16"/>
    </row>
    <row r="894">
      <c r="N894" s="16"/>
    </row>
    <row r="895">
      <c r="N895" s="16"/>
    </row>
    <row r="896">
      <c r="N896" s="16"/>
    </row>
    <row r="897">
      <c r="N897" s="16"/>
    </row>
    <row r="898">
      <c r="N898" s="16"/>
    </row>
    <row r="899">
      <c r="N899" s="16"/>
    </row>
    <row r="900">
      <c r="N900" s="16"/>
    </row>
    <row r="901">
      <c r="N901" s="16"/>
    </row>
    <row r="902">
      <c r="N902" s="16"/>
    </row>
    <row r="903">
      <c r="N903" s="16"/>
    </row>
    <row r="904">
      <c r="N904" s="16"/>
    </row>
    <row r="905">
      <c r="N905" s="16"/>
    </row>
    <row r="906">
      <c r="N906" s="16"/>
    </row>
    <row r="907">
      <c r="N907" s="16"/>
    </row>
    <row r="908">
      <c r="N908" s="16"/>
    </row>
    <row r="909">
      <c r="N909" s="16"/>
    </row>
    <row r="910">
      <c r="N910" s="16"/>
    </row>
    <row r="911">
      <c r="N911" s="16"/>
    </row>
    <row r="912">
      <c r="N912" s="16"/>
    </row>
    <row r="913">
      <c r="N913" s="16"/>
    </row>
    <row r="914">
      <c r="N914" s="16"/>
    </row>
    <row r="915">
      <c r="N915" s="16"/>
    </row>
    <row r="916">
      <c r="N916" s="16"/>
    </row>
    <row r="917">
      <c r="N917" s="16"/>
    </row>
    <row r="918">
      <c r="N918" s="16"/>
    </row>
    <row r="919">
      <c r="N919" s="16"/>
    </row>
    <row r="920">
      <c r="N920" s="16"/>
    </row>
    <row r="921">
      <c r="N921" s="16"/>
    </row>
    <row r="922">
      <c r="N922" s="16"/>
    </row>
    <row r="923">
      <c r="N923" s="16"/>
    </row>
    <row r="924">
      <c r="N924" s="16"/>
    </row>
    <row r="925">
      <c r="N925" s="16"/>
    </row>
    <row r="926">
      <c r="N926" s="16"/>
    </row>
    <row r="927">
      <c r="N927" s="16"/>
    </row>
    <row r="928">
      <c r="N928" s="16"/>
    </row>
    <row r="929">
      <c r="N929" s="16"/>
    </row>
    <row r="930">
      <c r="N930" s="16"/>
    </row>
    <row r="931">
      <c r="N931" s="16"/>
    </row>
    <row r="932">
      <c r="N932" s="16"/>
    </row>
    <row r="933">
      <c r="N933" s="16"/>
    </row>
    <row r="934">
      <c r="N934" s="16"/>
    </row>
    <row r="935">
      <c r="N935" s="16"/>
    </row>
    <row r="936">
      <c r="N936" s="16"/>
    </row>
    <row r="937">
      <c r="N937" s="16"/>
    </row>
    <row r="938">
      <c r="N938" s="16"/>
    </row>
    <row r="939">
      <c r="N939" s="16"/>
    </row>
    <row r="940">
      <c r="N940" s="16"/>
    </row>
    <row r="941">
      <c r="N941" s="16"/>
    </row>
    <row r="942">
      <c r="N942" s="16"/>
    </row>
    <row r="943">
      <c r="N943" s="16"/>
    </row>
    <row r="944">
      <c r="N944" s="16"/>
    </row>
    <row r="945">
      <c r="N945" s="16"/>
    </row>
    <row r="946">
      <c r="N946" s="16"/>
    </row>
    <row r="947">
      <c r="N947" s="16"/>
    </row>
    <row r="948">
      <c r="N948" s="16"/>
    </row>
    <row r="949">
      <c r="N949" s="16"/>
    </row>
    <row r="950">
      <c r="N950" s="16"/>
    </row>
    <row r="951">
      <c r="N951" s="16"/>
    </row>
    <row r="952">
      <c r="N952" s="16"/>
    </row>
    <row r="953">
      <c r="N953" s="16"/>
    </row>
    <row r="954">
      <c r="N954" s="16"/>
    </row>
    <row r="955">
      <c r="N955" s="16"/>
    </row>
    <row r="956">
      <c r="N956" s="16"/>
    </row>
    <row r="957">
      <c r="N957" s="16"/>
    </row>
    <row r="958">
      <c r="N958" s="16"/>
    </row>
    <row r="959">
      <c r="N959" s="16"/>
    </row>
    <row r="960">
      <c r="N960" s="16"/>
    </row>
    <row r="961">
      <c r="N961" s="16"/>
    </row>
    <row r="962">
      <c r="N962" s="16"/>
    </row>
    <row r="963">
      <c r="N963" s="16"/>
    </row>
    <row r="964">
      <c r="N964" s="16"/>
    </row>
    <row r="965">
      <c r="N965" s="16"/>
    </row>
    <row r="966">
      <c r="N966" s="16"/>
    </row>
    <row r="967">
      <c r="N967" s="16"/>
    </row>
    <row r="968">
      <c r="N968" s="16"/>
    </row>
    <row r="969">
      <c r="N969" s="16"/>
    </row>
    <row r="970">
      <c r="N970" s="16"/>
    </row>
    <row r="971">
      <c r="N971" s="16"/>
    </row>
    <row r="972">
      <c r="N972" s="16"/>
    </row>
    <row r="973">
      <c r="N973" s="16"/>
    </row>
    <row r="974">
      <c r="N974" s="16"/>
    </row>
    <row r="975">
      <c r="N975" s="16"/>
    </row>
    <row r="976">
      <c r="N976" s="16"/>
    </row>
    <row r="977">
      <c r="N977" s="16"/>
    </row>
    <row r="978">
      <c r="N978" s="16"/>
    </row>
    <row r="979">
      <c r="N979" s="16"/>
    </row>
    <row r="980">
      <c r="N980" s="16"/>
    </row>
    <row r="981">
      <c r="N981" s="16"/>
    </row>
    <row r="982">
      <c r="N982" s="16"/>
    </row>
    <row r="983">
      <c r="N983" s="16"/>
    </row>
    <row r="984">
      <c r="N984" s="16"/>
    </row>
    <row r="985">
      <c r="N985" s="16"/>
    </row>
    <row r="986">
      <c r="N986" s="16"/>
    </row>
    <row r="987">
      <c r="N987" s="16"/>
    </row>
    <row r="988">
      <c r="N988" s="16"/>
    </row>
    <row r="989">
      <c r="N989" s="16"/>
    </row>
    <row r="990">
      <c r="N990" s="16"/>
    </row>
    <row r="991">
      <c r="N991" s="16"/>
    </row>
    <row r="992">
      <c r="N992" s="16"/>
    </row>
    <row r="993">
      <c r="N993" s="16"/>
    </row>
    <row r="994">
      <c r="N994" s="16"/>
    </row>
    <row r="995">
      <c r="N995" s="16"/>
    </row>
    <row r="996">
      <c r="N996" s="16"/>
    </row>
    <row r="997">
      <c r="N997" s="16"/>
    </row>
    <row r="998">
      <c r="N998" s="16"/>
    </row>
    <row r="999">
      <c r="N999" s="16"/>
    </row>
    <row r="1000">
      <c r="N1000" s="16"/>
    </row>
  </sheetData>
  <mergeCells count="29">
    <mergeCell ref="A3:A8"/>
    <mergeCell ref="A10:B11"/>
    <mergeCell ref="A12:A17"/>
    <mergeCell ref="A19:B20"/>
    <mergeCell ref="A21:A26"/>
    <mergeCell ref="A28:B29"/>
    <mergeCell ref="A30:A35"/>
    <mergeCell ref="A1:B2"/>
    <mergeCell ref="C1:G2"/>
    <mergeCell ref="H1:H2"/>
    <mergeCell ref="I1:I2"/>
    <mergeCell ref="J1:J2"/>
    <mergeCell ref="K1:K2"/>
    <mergeCell ref="H8:K9"/>
    <mergeCell ref="I19:I20"/>
    <mergeCell ref="J19:J20"/>
    <mergeCell ref="H26:K27"/>
    <mergeCell ref="C28:G29"/>
    <mergeCell ref="H28:H29"/>
    <mergeCell ref="I28:I29"/>
    <mergeCell ref="J28:J29"/>
    <mergeCell ref="H33:K34"/>
    <mergeCell ref="C10:G11"/>
    <mergeCell ref="H10:H11"/>
    <mergeCell ref="I10:I11"/>
    <mergeCell ref="J10:J11"/>
    <mergeCell ref="H17:K18"/>
    <mergeCell ref="C19:G20"/>
    <mergeCell ref="H19:H20"/>
  </mergeCells>
  <conditionalFormatting sqref="H14:J14 H23:J23 H31:J31">
    <cfRule type="colorScale" priority="1">
      <colorScale>
        <cfvo type="min"/>
        <cfvo type="max"/>
        <color rgb="FF00FF00"/>
        <color rgb="FFFFFFFF"/>
      </colorScale>
    </cfRule>
  </conditionalFormatting>
  <conditionalFormatting sqref="H15:J15 H24:J24">
    <cfRule type="colorScale" priority="2">
      <colorScale>
        <cfvo type="min"/>
        <cfvo type="max"/>
        <color rgb="FFFFFFFF"/>
        <color rgb="FF00FF00"/>
      </colorScale>
    </cfRule>
  </conditionalFormatting>
  <conditionalFormatting sqref="H16:J16 H25:J25 H32:J32">
    <cfRule type="colorScale" priority="3">
      <colorScale>
        <cfvo type="min"/>
        <cfvo type="max"/>
        <color rgb="FFFFFFFF"/>
        <color rgb="FF00FF00"/>
      </colorScale>
    </cfRule>
  </conditionalFormatting>
  <conditionalFormatting sqref="H6:K6">
    <cfRule type="colorScale" priority="4">
      <colorScale>
        <cfvo type="min"/>
        <cfvo type="max"/>
        <color rgb="FFFFFFFF"/>
        <color rgb="FF00FF00"/>
      </colorScale>
    </cfRule>
  </conditionalFormatting>
  <conditionalFormatting sqref="H7:K7">
    <cfRule type="colorScale" priority="5">
      <colorScale>
        <cfvo type="min"/>
        <cfvo type="max"/>
        <color rgb="FFFFFFFF"/>
        <color rgb="FF00FF00"/>
      </colorScale>
    </cfRule>
  </conditionalFormatting>
  <conditionalFormatting sqref="H5:K5">
    <cfRule type="colorScale" priority="6">
      <colorScale>
        <cfvo type="min"/>
        <cfvo type="max"/>
        <color rgb="FF00FF00"/>
        <color rgb="FFFFFFFF"/>
      </colorScale>
    </cfRule>
  </conditionalFormatting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pageSetUpPr/>
  </sheetPr>
  <sheetViews>
    <sheetView workbookViewId="0"/>
  </sheetViews>
  <sheetFormatPr customHeight="1" defaultColWidth="12.63" defaultRowHeight="15.0"/>
  <cols>
    <col customWidth="1" min="1" max="1" width="17.25"/>
    <col customWidth="1" min="2" max="2" width="22.25"/>
    <col customWidth="1" min="3" max="6" width="6.0"/>
    <col customWidth="1" min="7" max="13" width="15.88"/>
    <col customWidth="1" min="14" max="14" width="24.0"/>
    <col customWidth="1" min="15" max="15" width="7.5"/>
    <col customWidth="1" min="16" max="16" width="23.5"/>
    <col customWidth="1" min="17" max="26" width="8.63"/>
  </cols>
  <sheetData>
    <row r="1" ht="15.0" customHeight="1">
      <c r="A1" s="1" t="s">
        <v>0</v>
      </c>
      <c r="C1" s="2" t="s">
        <v>1</v>
      </c>
      <c r="H1" s="3" t="s">
        <v>2</v>
      </c>
      <c r="I1" s="2" t="s">
        <v>3</v>
      </c>
      <c r="J1" s="2" t="s">
        <v>4</v>
      </c>
      <c r="N1" s="29" t="s">
        <v>95</v>
      </c>
      <c r="O1" s="5"/>
      <c r="R1" s="6"/>
    </row>
    <row r="2" ht="15.0" customHeight="1">
      <c r="A2" s="7"/>
      <c r="B2" s="7"/>
      <c r="C2" s="8"/>
      <c r="D2" s="8"/>
      <c r="E2" s="8"/>
      <c r="F2" s="8"/>
      <c r="G2" s="8"/>
      <c r="H2" s="8"/>
      <c r="I2" s="8"/>
      <c r="J2" s="8"/>
      <c r="N2" s="29" t="s">
        <v>96</v>
      </c>
      <c r="O2" s="9">
        <f>383+15</f>
        <v>398</v>
      </c>
    </row>
    <row r="3" ht="15.0" customHeight="1">
      <c r="A3" s="10"/>
      <c r="B3" s="11" t="s">
        <v>7</v>
      </c>
      <c r="C3" s="12"/>
      <c r="D3" s="12"/>
      <c r="E3" s="12">
        <v>0.08</v>
      </c>
      <c r="F3" s="12"/>
      <c r="G3" s="4">
        <f t="shared" ref="G3:G9" si="1">SUM(C3:F3)</f>
        <v>0.08</v>
      </c>
      <c r="H3" s="13">
        <v>0.08</v>
      </c>
      <c r="I3" s="4"/>
      <c r="N3" s="4" t="s">
        <v>8</v>
      </c>
      <c r="O3" s="5">
        <f>$O$2*1.74</f>
        <v>692.52</v>
      </c>
      <c r="T3" s="14"/>
      <c r="U3" s="14"/>
      <c r="V3" s="14"/>
    </row>
    <row r="4" ht="14.25" customHeight="1">
      <c r="B4" s="11" t="s">
        <v>9</v>
      </c>
      <c r="C4" s="12"/>
      <c r="D4" s="12">
        <v>0.03</v>
      </c>
      <c r="E4" s="12"/>
      <c r="F4" s="12"/>
      <c r="G4" s="4">
        <f t="shared" si="1"/>
        <v>0.03</v>
      </c>
      <c r="I4" s="4"/>
      <c r="N4" s="4" t="s">
        <v>9</v>
      </c>
      <c r="O4" s="5">
        <v>0.01</v>
      </c>
      <c r="T4" s="14"/>
      <c r="U4" s="14"/>
      <c r="V4" s="14"/>
    </row>
    <row r="5" ht="14.25" customHeight="1">
      <c r="B5" s="11" t="s">
        <v>10</v>
      </c>
      <c r="C5" s="12"/>
      <c r="D5" s="12">
        <v>0.08</v>
      </c>
      <c r="E5" s="12"/>
      <c r="F5" s="12"/>
      <c r="G5" s="4">
        <f t="shared" si="1"/>
        <v>0.08</v>
      </c>
      <c r="H5" s="13">
        <v>0.16</v>
      </c>
      <c r="I5" s="4"/>
      <c r="J5" s="15">
        <v>0.32</v>
      </c>
      <c r="N5" s="4" t="s">
        <v>11</v>
      </c>
      <c r="O5" s="5">
        <v>2.0</v>
      </c>
    </row>
    <row r="6" ht="14.25" customHeight="1">
      <c r="B6" s="11" t="s">
        <v>12</v>
      </c>
      <c r="C6" s="12">
        <v>35.0</v>
      </c>
      <c r="D6" s="12"/>
      <c r="E6" s="12"/>
      <c r="F6" s="12"/>
      <c r="G6" s="4">
        <f t="shared" si="1"/>
        <v>35</v>
      </c>
      <c r="H6" s="13">
        <v>35.0</v>
      </c>
      <c r="I6" s="4"/>
      <c r="N6" s="4" t="s">
        <v>13</v>
      </c>
      <c r="O6" s="5">
        <v>5.6</v>
      </c>
    </row>
    <row r="7" ht="14.25" customHeight="1">
      <c r="B7" s="11" t="s">
        <v>14</v>
      </c>
      <c r="C7" s="12"/>
      <c r="D7" s="12"/>
      <c r="E7" s="12">
        <v>0.1</v>
      </c>
      <c r="F7" s="12">
        <v>0.12</v>
      </c>
      <c r="G7" s="4">
        <f t="shared" si="1"/>
        <v>0.22</v>
      </c>
      <c r="H7" s="13">
        <v>0.1</v>
      </c>
      <c r="I7" s="4">
        <v>0.48</v>
      </c>
      <c r="N7" s="4" t="s">
        <v>15</v>
      </c>
      <c r="O7" s="5">
        <v>0.3</v>
      </c>
    </row>
    <row r="8" ht="14.25" customHeight="1">
      <c r="B8" s="11" t="s">
        <v>16</v>
      </c>
      <c r="C8" s="12"/>
      <c r="D8" s="12"/>
      <c r="E8" s="12"/>
      <c r="F8" s="12">
        <v>0.12</v>
      </c>
      <c r="G8" s="4">
        <f t="shared" si="1"/>
        <v>0.12</v>
      </c>
      <c r="I8" s="4"/>
      <c r="N8" s="4" t="s">
        <v>14</v>
      </c>
      <c r="O8" s="5">
        <v>1.25</v>
      </c>
    </row>
    <row r="9" ht="14.25" customHeight="1">
      <c r="B9" s="11" t="s">
        <v>17</v>
      </c>
      <c r="C9" s="12">
        <v>0.13</v>
      </c>
      <c r="D9" s="12"/>
      <c r="E9" s="12"/>
      <c r="F9" s="12"/>
      <c r="G9" s="4">
        <f t="shared" si="1"/>
        <v>0.13</v>
      </c>
      <c r="H9" s="13">
        <v>0.13</v>
      </c>
      <c r="I9" s="4"/>
      <c r="L9" s="4"/>
      <c r="O9" s="16"/>
    </row>
    <row r="10" ht="14.25" customHeight="1">
      <c r="A10" s="10"/>
      <c r="B10" s="17" t="s">
        <v>7</v>
      </c>
      <c r="C10" s="12"/>
      <c r="D10" s="12"/>
      <c r="E10" s="12"/>
      <c r="F10" s="12"/>
      <c r="G10" s="18">
        <f t="shared" ref="G10:J10" si="2">($O$6-$O$6*($O$7+G3))</f>
        <v>3.472</v>
      </c>
      <c r="H10" s="18">
        <f t="shared" si="2"/>
        <v>3.472</v>
      </c>
      <c r="I10" s="18">
        <f t="shared" si="2"/>
        <v>3.92</v>
      </c>
      <c r="J10" s="18">
        <f t="shared" si="2"/>
        <v>3.92</v>
      </c>
      <c r="L10" s="18"/>
      <c r="O10" s="16"/>
      <c r="R10" s="4"/>
    </row>
    <row r="11" ht="14.25" customHeight="1">
      <c r="A11" s="10"/>
      <c r="B11" s="17" t="s">
        <v>18</v>
      </c>
      <c r="C11" s="19"/>
      <c r="D11" s="19"/>
      <c r="E11" s="19"/>
      <c r="F11" s="19"/>
      <c r="G11" s="20">
        <f t="shared" ref="G11:J11" si="3">((($O$3+G6+$O$2*G5)*(1-($O$4+G4))+($O$3+G6+$O$2*G5)*($O$4+G4)*($O$5))*($O$8+G7))/($O$6-$O$6*($O$7+G3))</f>
        <v>334.3633548</v>
      </c>
      <c r="H11" s="20">
        <f t="shared" si="3"/>
        <v>310.7146313</v>
      </c>
      <c r="I11" s="20">
        <f t="shared" si="3"/>
        <v>308.6837235</v>
      </c>
      <c r="J11" s="20">
        <f t="shared" si="3"/>
        <v>264.0557398</v>
      </c>
      <c r="L11" s="20"/>
      <c r="O11" s="16"/>
      <c r="R11" s="4"/>
    </row>
    <row r="12" ht="14.25" customHeight="1">
      <c r="A12" s="10"/>
      <c r="B12" s="17" t="s">
        <v>19</v>
      </c>
      <c r="C12" s="21"/>
      <c r="D12" s="21"/>
      <c r="E12" s="21"/>
      <c r="F12" s="21"/>
      <c r="G12" s="22">
        <f t="shared" ref="G12:J12" si="4">G14*($O$8+G7)</f>
        <v>1116.2592</v>
      </c>
      <c r="H12" s="22">
        <f t="shared" si="4"/>
        <v>1068.12</v>
      </c>
      <c r="I12" s="22">
        <f t="shared" si="4"/>
        <v>1198.0596</v>
      </c>
      <c r="J12" s="22">
        <f t="shared" si="4"/>
        <v>1024.85</v>
      </c>
      <c r="L12" s="13" t="s">
        <v>20</v>
      </c>
      <c r="O12" s="16"/>
      <c r="R12" s="4"/>
    </row>
    <row r="13" ht="14.25" customHeight="1">
      <c r="A13" s="10"/>
      <c r="B13" s="17" t="s">
        <v>21</v>
      </c>
      <c r="C13" s="19"/>
      <c r="D13" s="19"/>
      <c r="E13" s="19"/>
      <c r="F13" s="19"/>
      <c r="G13" s="22">
        <f t="shared" ref="G13:J13" si="5">((($O$3+G6+$O$2*G5)/($O$6-$O$6*($O$7+G3))))</f>
        <v>218.7096774</v>
      </c>
      <c r="H13" s="22">
        <f t="shared" si="5"/>
        <v>227.8801843</v>
      </c>
      <c r="I13" s="22">
        <f t="shared" si="5"/>
        <v>176.6632653</v>
      </c>
      <c r="J13" s="22">
        <f t="shared" si="5"/>
        <v>209.1530612</v>
      </c>
      <c r="L13" s="22"/>
      <c r="O13" s="16"/>
      <c r="R13" s="4"/>
    </row>
    <row r="14" ht="14.25" customHeight="1">
      <c r="A14" s="10"/>
      <c r="B14" s="17" t="s">
        <v>22</v>
      </c>
      <c r="C14" s="21"/>
      <c r="D14" s="21"/>
      <c r="E14" s="21"/>
      <c r="F14" s="21"/>
      <c r="G14" s="22">
        <f t="shared" ref="G14:J14" si="6">$O$3+$O$2*G5+G6</f>
        <v>759.36</v>
      </c>
      <c r="H14" s="22">
        <f t="shared" si="6"/>
        <v>791.2</v>
      </c>
      <c r="I14" s="22">
        <f t="shared" si="6"/>
        <v>692.52</v>
      </c>
      <c r="J14" s="22">
        <f t="shared" si="6"/>
        <v>819.88</v>
      </c>
      <c r="L14" s="22"/>
      <c r="O14" s="16"/>
      <c r="R14" s="4"/>
    </row>
    <row r="15" ht="14.25" customHeight="1">
      <c r="A15" s="4"/>
      <c r="B15" s="4"/>
      <c r="C15" s="19"/>
      <c r="D15" s="19"/>
      <c r="E15" s="19"/>
      <c r="F15" s="19"/>
      <c r="G15" s="23" t="s">
        <v>23</v>
      </c>
      <c r="H15" s="24"/>
      <c r="I15" s="24"/>
      <c r="J15" s="24"/>
      <c r="K15" s="20"/>
      <c r="L15" s="20"/>
      <c r="M15" s="20"/>
      <c r="O15" s="16"/>
      <c r="P15" s="4"/>
      <c r="Q15" s="4"/>
    </row>
    <row r="16" ht="14.25" customHeight="1">
      <c r="A16" s="4"/>
      <c r="B16" s="4"/>
      <c r="C16" s="19"/>
      <c r="D16" s="19"/>
      <c r="E16" s="19"/>
      <c r="F16" s="19"/>
      <c r="G16" s="25"/>
      <c r="H16" s="26"/>
      <c r="I16" s="26"/>
      <c r="J16" s="26"/>
      <c r="K16" s="20"/>
      <c r="L16" s="20"/>
      <c r="M16" s="20"/>
      <c r="O16" s="16"/>
      <c r="P16" s="4"/>
      <c r="Q16" s="4"/>
      <c r="S16" s="14"/>
    </row>
    <row r="17" ht="15.0" customHeight="1">
      <c r="A17" s="1" t="s">
        <v>24</v>
      </c>
      <c r="C17" s="2" t="s">
        <v>1</v>
      </c>
      <c r="H17" s="3" t="s">
        <v>25</v>
      </c>
      <c r="I17" s="2" t="s">
        <v>3</v>
      </c>
      <c r="J17" s="2" t="s">
        <v>4</v>
      </c>
      <c r="N17" s="29" t="s">
        <v>95</v>
      </c>
      <c r="O17" s="5"/>
    </row>
    <row r="18" ht="15.0" customHeight="1">
      <c r="A18" s="7"/>
      <c r="B18" s="7"/>
      <c r="C18" s="8"/>
      <c r="D18" s="8"/>
      <c r="E18" s="8"/>
      <c r="F18" s="8"/>
      <c r="G18" s="8"/>
      <c r="H18" s="8"/>
      <c r="I18" s="8"/>
      <c r="J18" s="8"/>
      <c r="N18" s="29" t="s">
        <v>96</v>
      </c>
      <c r="O18" s="9">
        <f>694+15</f>
        <v>709</v>
      </c>
      <c r="P18" s="27"/>
      <c r="Q18" s="4"/>
    </row>
    <row r="19" ht="14.25" customHeight="1">
      <c r="A19" s="10"/>
      <c r="B19" s="11" t="s">
        <v>7</v>
      </c>
      <c r="C19" s="12"/>
      <c r="D19" s="12"/>
      <c r="E19" s="12">
        <v>0.08</v>
      </c>
      <c r="F19" s="12"/>
      <c r="G19" s="4">
        <f t="shared" ref="G19:G24" si="7">SUM(C19:F19)</f>
        <v>0.08</v>
      </c>
      <c r="H19" s="13">
        <v>0.08</v>
      </c>
      <c r="I19" s="4"/>
      <c r="J19" s="4"/>
      <c r="N19" s="4" t="s">
        <v>8</v>
      </c>
      <c r="O19" s="5">
        <f>$O$18*1.94</f>
        <v>1375.46</v>
      </c>
    </row>
    <row r="20" ht="14.25" customHeight="1">
      <c r="B20" s="11" t="s">
        <v>9</v>
      </c>
      <c r="C20" s="12">
        <v>0.03</v>
      </c>
      <c r="D20" s="12"/>
      <c r="E20" s="12"/>
      <c r="F20" s="12"/>
      <c r="G20" s="4">
        <f t="shared" si="7"/>
        <v>0.03</v>
      </c>
      <c r="H20" s="13">
        <v>0.03</v>
      </c>
      <c r="I20" s="4"/>
      <c r="J20" s="4"/>
      <c r="N20" s="4" t="s">
        <v>9</v>
      </c>
      <c r="O20" s="5">
        <v>0.01</v>
      </c>
    </row>
    <row r="21" ht="14.25" customHeight="1">
      <c r="B21" s="11" t="s">
        <v>10</v>
      </c>
      <c r="C21" s="12">
        <v>0.08</v>
      </c>
      <c r="D21" s="12"/>
      <c r="E21" s="12"/>
      <c r="F21" s="12">
        <v>0.08</v>
      </c>
      <c r="G21" s="4">
        <f t="shared" si="7"/>
        <v>0.16</v>
      </c>
      <c r="H21" s="13">
        <v>0.08</v>
      </c>
      <c r="I21" s="4"/>
      <c r="J21" s="4">
        <v>0.32</v>
      </c>
      <c r="N21" s="4" t="s">
        <v>11</v>
      </c>
      <c r="O21" s="5">
        <v>2.0</v>
      </c>
    </row>
    <row r="22" ht="14.25" customHeight="1">
      <c r="B22" s="11" t="s">
        <v>14</v>
      </c>
      <c r="C22" s="12"/>
      <c r="D22" s="12">
        <v>0.12</v>
      </c>
      <c r="E22" s="12">
        <v>0.1</v>
      </c>
      <c r="F22" s="12"/>
      <c r="G22" s="4">
        <f t="shared" si="7"/>
        <v>0.22</v>
      </c>
      <c r="H22" s="13">
        <v>0.32</v>
      </c>
      <c r="I22" s="4">
        <v>0.48</v>
      </c>
      <c r="J22" s="4"/>
      <c r="N22" s="4" t="s">
        <v>13</v>
      </c>
      <c r="O22" s="5">
        <v>11.1</v>
      </c>
    </row>
    <row r="23" ht="14.25" customHeight="1">
      <c r="B23" s="11" t="s">
        <v>16</v>
      </c>
      <c r="C23" s="12"/>
      <c r="D23" s="12">
        <v>0.12</v>
      </c>
      <c r="E23" s="12"/>
      <c r="F23" s="12"/>
      <c r="G23" s="4">
        <f t="shared" si="7"/>
        <v>0.12</v>
      </c>
      <c r="H23" s="13">
        <v>0.12</v>
      </c>
      <c r="I23" s="4"/>
      <c r="J23" s="4"/>
      <c r="N23" s="4" t="s">
        <v>14</v>
      </c>
      <c r="O23" s="5">
        <v>1.25</v>
      </c>
    </row>
    <row r="24" ht="14.25" customHeight="1">
      <c r="B24" s="11" t="s">
        <v>17</v>
      </c>
      <c r="C24" s="12"/>
      <c r="D24" s="12"/>
      <c r="E24" s="12"/>
      <c r="F24" s="12">
        <v>0.13</v>
      </c>
      <c r="G24" s="4">
        <f t="shared" si="7"/>
        <v>0.13</v>
      </c>
      <c r="H24" s="13">
        <v>0.13</v>
      </c>
      <c r="I24" s="4"/>
      <c r="J24" s="4"/>
      <c r="L24" s="4"/>
      <c r="O24" s="16"/>
    </row>
    <row r="25" ht="14.25" customHeight="1">
      <c r="B25" s="17" t="s">
        <v>7</v>
      </c>
      <c r="C25" s="19"/>
      <c r="D25" s="19"/>
      <c r="E25" s="19"/>
      <c r="F25" s="19"/>
      <c r="G25" s="28">
        <f t="shared" ref="G25:J25" si="8">($O$22-$O$22*G19)</f>
        <v>10.212</v>
      </c>
      <c r="H25" s="28">
        <f t="shared" si="8"/>
        <v>10.212</v>
      </c>
      <c r="I25" s="28">
        <f t="shared" si="8"/>
        <v>11.1</v>
      </c>
      <c r="J25" s="28">
        <f t="shared" si="8"/>
        <v>11.1</v>
      </c>
      <c r="L25" s="28"/>
      <c r="O25" s="16"/>
    </row>
    <row r="26" ht="14.25" customHeight="1">
      <c r="A26" s="4"/>
      <c r="B26" s="17" t="s">
        <v>18</v>
      </c>
      <c r="C26" s="19"/>
      <c r="D26" s="19"/>
      <c r="E26" s="19"/>
      <c r="F26" s="19"/>
      <c r="G26" s="22">
        <f t="shared" ref="G26:J26" si="9">((($O$19+$O$18*G21)*(1-($O$20+G20))+($O$19+$O$18*G21)*($O$20+G20)*($O$21))*($O$23+G22))/($O$22-$O$22*G19)</f>
        <v>222.8976028</v>
      </c>
      <c r="H26" s="22">
        <f t="shared" si="9"/>
        <v>228.9917258</v>
      </c>
      <c r="I26" s="22">
        <f t="shared" si="9"/>
        <v>216.5172305</v>
      </c>
      <c r="J26" s="22">
        <f t="shared" si="9"/>
        <v>182.2481306</v>
      </c>
      <c r="L26" s="22"/>
      <c r="O26" s="16"/>
      <c r="P26" s="4"/>
      <c r="Q26" s="4"/>
    </row>
    <row r="27" ht="14.25" customHeight="1">
      <c r="A27" s="4"/>
      <c r="B27" s="17" t="s">
        <v>19</v>
      </c>
      <c r="C27" s="19"/>
      <c r="D27" s="19"/>
      <c r="E27" s="19"/>
      <c r="F27" s="19"/>
      <c r="G27" s="22">
        <f t="shared" ref="G27:J27" si="10">G29*($O$23+G22)</f>
        <v>2188.683</v>
      </c>
      <c r="H27" s="22">
        <f t="shared" si="10"/>
        <v>2248.5226</v>
      </c>
      <c r="I27" s="22">
        <f t="shared" si="10"/>
        <v>2379.5458</v>
      </c>
      <c r="J27" s="22">
        <f t="shared" si="10"/>
        <v>2002.925</v>
      </c>
      <c r="L27" s="22"/>
      <c r="O27" s="16"/>
      <c r="P27" s="4"/>
      <c r="Q27" s="4"/>
    </row>
    <row r="28" ht="14.25" customHeight="1">
      <c r="A28" s="4"/>
      <c r="B28" s="17" t="s">
        <v>21</v>
      </c>
      <c r="C28" s="19"/>
      <c r="D28" s="19"/>
      <c r="E28" s="19"/>
      <c r="F28" s="19"/>
      <c r="G28" s="22">
        <f t="shared" ref="G28:J28" si="11">((($O$19+$O$18*G21)/($O$22-$O$22*G19)))</f>
        <v>145.7990599</v>
      </c>
      <c r="H28" s="22">
        <f t="shared" si="11"/>
        <v>140.24481</v>
      </c>
      <c r="I28" s="22">
        <f t="shared" si="11"/>
        <v>123.9153153</v>
      </c>
      <c r="J28" s="22">
        <f t="shared" si="11"/>
        <v>144.354955</v>
      </c>
      <c r="L28" s="22"/>
      <c r="O28" s="16"/>
      <c r="P28" s="4"/>
      <c r="Q28" s="4"/>
    </row>
    <row r="29" ht="14.25" customHeight="1">
      <c r="A29" s="4"/>
      <c r="B29" s="17" t="s">
        <v>22</v>
      </c>
      <c r="C29" s="19"/>
      <c r="D29" s="19"/>
      <c r="E29" s="19"/>
      <c r="F29" s="19"/>
      <c r="G29" s="22">
        <f t="shared" ref="G29:J29" si="12">($O$19+$O$18*G21)</f>
        <v>1488.9</v>
      </c>
      <c r="H29" s="22">
        <f t="shared" si="12"/>
        <v>1432.18</v>
      </c>
      <c r="I29" s="22">
        <f t="shared" si="12"/>
        <v>1375.46</v>
      </c>
      <c r="J29" s="22">
        <f t="shared" si="12"/>
        <v>1602.34</v>
      </c>
      <c r="L29" s="20"/>
      <c r="O29" s="16"/>
      <c r="P29" s="4"/>
      <c r="Q29" s="4"/>
    </row>
    <row r="30" ht="14.25" customHeight="1">
      <c r="A30" s="4"/>
      <c r="B30" s="4"/>
      <c r="C30" s="19"/>
      <c r="D30" s="19"/>
      <c r="E30" s="19"/>
      <c r="F30" s="19"/>
      <c r="G30" s="23" t="s">
        <v>23</v>
      </c>
      <c r="H30" s="24"/>
      <c r="I30" s="24"/>
      <c r="J30" s="24"/>
      <c r="K30" s="20"/>
      <c r="L30" s="20"/>
      <c r="M30" s="4"/>
      <c r="O30" s="16"/>
      <c r="P30" s="4"/>
      <c r="Q30" s="4"/>
    </row>
    <row r="31" ht="14.25" customHeight="1">
      <c r="A31" s="4"/>
      <c r="B31" s="4"/>
      <c r="C31" s="19"/>
      <c r="D31" s="19"/>
      <c r="E31" s="19"/>
      <c r="F31" s="19"/>
      <c r="G31" s="25"/>
      <c r="H31" s="26"/>
      <c r="I31" s="26"/>
      <c r="J31" s="26"/>
      <c r="K31" s="20"/>
      <c r="L31" s="20"/>
      <c r="M31" s="4"/>
      <c r="O31" s="16"/>
      <c r="P31" s="4"/>
      <c r="Q31" s="4"/>
    </row>
    <row r="32" ht="15.0" customHeight="1">
      <c r="A32" s="1" t="s">
        <v>26</v>
      </c>
      <c r="C32" s="2" t="s">
        <v>1</v>
      </c>
      <c r="H32" s="3" t="s">
        <v>25</v>
      </c>
      <c r="I32" s="2" t="s">
        <v>3</v>
      </c>
      <c r="J32" s="2" t="s">
        <v>4</v>
      </c>
      <c r="K32" s="2" t="s">
        <v>27</v>
      </c>
      <c r="L32" s="3" t="s">
        <v>28</v>
      </c>
      <c r="M32" s="2" t="s">
        <v>29</v>
      </c>
      <c r="N32" s="29" t="s">
        <v>95</v>
      </c>
      <c r="O32" s="5"/>
      <c r="Q32" s="5"/>
    </row>
    <row r="33" ht="15.0" customHeight="1">
      <c r="A33" s="7"/>
      <c r="B33" s="7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29" t="s">
        <v>96</v>
      </c>
      <c r="O33" s="9">
        <f>479+15</f>
        <v>494</v>
      </c>
    </row>
    <row r="34" ht="14.25" customHeight="1">
      <c r="A34" s="10"/>
      <c r="B34" s="11" t="s">
        <v>7</v>
      </c>
      <c r="C34" s="12"/>
      <c r="D34" s="12">
        <v>0.08</v>
      </c>
      <c r="E34" s="12">
        <v>0.08</v>
      </c>
      <c r="F34" s="12">
        <v>0.08</v>
      </c>
      <c r="G34" s="4">
        <f t="shared" ref="G34:G38" si="13">SUM(C34:F34)</f>
        <v>0.24</v>
      </c>
      <c r="H34" s="29">
        <v>0.24</v>
      </c>
      <c r="I34" s="4"/>
      <c r="J34" s="4"/>
      <c r="K34" s="4"/>
      <c r="M34" s="4"/>
      <c r="N34" s="4" t="s">
        <v>8</v>
      </c>
      <c r="O34" s="5">
        <f>$O$33*1.59</f>
        <v>785.46</v>
      </c>
    </row>
    <row r="35" ht="14.25" customHeight="1">
      <c r="B35" s="11" t="s">
        <v>9</v>
      </c>
      <c r="C35" s="12">
        <v>0.03</v>
      </c>
      <c r="D35" s="12"/>
      <c r="E35" s="12"/>
      <c r="F35" s="30"/>
      <c r="G35" s="4">
        <f t="shared" si="13"/>
        <v>0.03</v>
      </c>
      <c r="H35" s="4"/>
      <c r="I35" s="4"/>
      <c r="J35" s="4"/>
      <c r="K35" s="4">
        <v>0.3</v>
      </c>
      <c r="L35" s="13">
        <v>0.255</v>
      </c>
      <c r="M35" s="4"/>
      <c r="N35" s="4" t="s">
        <v>9</v>
      </c>
      <c r="O35" s="5">
        <v>0.15</v>
      </c>
    </row>
    <row r="36" ht="14.25" customHeight="1">
      <c r="B36" s="11" t="s">
        <v>11</v>
      </c>
      <c r="C36" s="12"/>
      <c r="D36" s="12"/>
      <c r="E36" s="12"/>
      <c r="F36" s="12"/>
      <c r="G36" s="4">
        <f t="shared" si="13"/>
        <v>0</v>
      </c>
      <c r="H36" s="4"/>
      <c r="I36" s="4"/>
      <c r="J36" s="4"/>
      <c r="K36" s="4"/>
      <c r="M36" s="4">
        <v>0.8</v>
      </c>
      <c r="N36" s="4" t="s">
        <v>11</v>
      </c>
      <c r="O36" s="5">
        <v>2.5</v>
      </c>
    </row>
    <row r="37" ht="14.25" customHeight="1">
      <c r="B37" s="11" t="s">
        <v>10</v>
      </c>
      <c r="C37" s="12">
        <v>0.08</v>
      </c>
      <c r="D37" s="12"/>
      <c r="E37" s="12">
        <v>0.06</v>
      </c>
      <c r="F37" s="12"/>
      <c r="G37" s="4">
        <f t="shared" si="13"/>
        <v>0.14</v>
      </c>
      <c r="H37" s="29">
        <v>0.06</v>
      </c>
      <c r="I37" s="4"/>
      <c r="J37" s="4">
        <v>0.32</v>
      </c>
      <c r="K37" s="4"/>
      <c r="L37" s="13">
        <v>0.08</v>
      </c>
      <c r="M37" s="4"/>
      <c r="N37" s="4" t="s">
        <v>13</v>
      </c>
      <c r="O37" s="5">
        <v>11.1</v>
      </c>
    </row>
    <row r="38" ht="14.25" customHeight="1">
      <c r="B38" s="11" t="s">
        <v>14</v>
      </c>
      <c r="C38" s="12"/>
      <c r="D38" s="12">
        <v>0.1</v>
      </c>
      <c r="E38" s="12"/>
      <c r="F38" s="12">
        <v>0.12</v>
      </c>
      <c r="G38" s="4">
        <f t="shared" si="13"/>
        <v>0.22</v>
      </c>
      <c r="H38" s="29">
        <v>0.34</v>
      </c>
      <c r="I38" s="4">
        <v>0.48</v>
      </c>
      <c r="J38" s="4"/>
      <c r="K38" s="4"/>
      <c r="M38" s="4"/>
      <c r="N38" s="4" t="s">
        <v>14</v>
      </c>
      <c r="O38" s="5">
        <v>1.25</v>
      </c>
    </row>
    <row r="39" ht="14.25" customHeight="1">
      <c r="B39" s="17" t="s">
        <v>7</v>
      </c>
      <c r="C39" s="19"/>
      <c r="D39" s="19"/>
      <c r="E39" s="19"/>
      <c r="F39" s="19"/>
      <c r="G39" s="28">
        <f t="shared" ref="G39:M39" si="14">($O$37-$O$37*G34)</f>
        <v>8.436</v>
      </c>
      <c r="H39" s="28">
        <f t="shared" si="14"/>
        <v>8.436</v>
      </c>
      <c r="I39" s="28">
        <f t="shared" si="14"/>
        <v>11.1</v>
      </c>
      <c r="J39" s="28">
        <f t="shared" si="14"/>
        <v>11.1</v>
      </c>
      <c r="K39" s="28">
        <f t="shared" si="14"/>
        <v>11.1</v>
      </c>
      <c r="L39" s="28">
        <f t="shared" si="14"/>
        <v>11.1</v>
      </c>
      <c r="M39" s="28">
        <f t="shared" si="14"/>
        <v>11.1</v>
      </c>
      <c r="O39" s="16"/>
    </row>
    <row r="40" ht="14.25" customHeight="1">
      <c r="B40" s="17" t="s">
        <v>9</v>
      </c>
      <c r="C40" s="19"/>
      <c r="D40" s="19"/>
      <c r="E40" s="19"/>
      <c r="F40" s="19"/>
      <c r="G40" s="20">
        <f t="shared" ref="G40:M40" si="15">($O$35+G35)*100</f>
        <v>18</v>
      </c>
      <c r="H40" s="20">
        <f t="shared" si="15"/>
        <v>15</v>
      </c>
      <c r="I40" s="20">
        <f t="shared" si="15"/>
        <v>15</v>
      </c>
      <c r="J40" s="20">
        <f t="shared" si="15"/>
        <v>15</v>
      </c>
      <c r="K40" s="20">
        <f t="shared" si="15"/>
        <v>45</v>
      </c>
      <c r="L40" s="20">
        <f t="shared" si="15"/>
        <v>40.5</v>
      </c>
      <c r="M40" s="20">
        <f t="shared" si="15"/>
        <v>15</v>
      </c>
      <c r="O40" s="16"/>
      <c r="P40" s="4"/>
      <c r="Q40" s="5"/>
    </row>
    <row r="41" ht="14.25" customHeight="1">
      <c r="A41" s="10"/>
      <c r="B41" s="17" t="s">
        <v>18</v>
      </c>
      <c r="C41" s="19"/>
      <c r="D41" s="19"/>
      <c r="E41" s="19"/>
      <c r="F41" s="19"/>
      <c r="G41" s="22">
        <f t="shared" ref="G41:M41" si="16">((($O$34+$O$33*G37)*(1-$O$35-G35)+(($O$35+G35)*($O$34+$O$33+G37)*($O$36+G36)))*($O$38+G38))/($O$37-$O$37*G34)</f>
        <v>222.4530996</v>
      </c>
      <c r="H41" s="22">
        <f t="shared" si="16"/>
        <v>221.0196124</v>
      </c>
      <c r="I41" s="22">
        <f t="shared" si="16"/>
        <v>178.8350095</v>
      </c>
      <c r="J41" s="22">
        <f t="shared" si="16"/>
        <v>144.3610923</v>
      </c>
      <c r="K41" s="22">
        <f t="shared" si="16"/>
        <v>210.7427365</v>
      </c>
      <c r="L41" s="22">
        <f t="shared" si="16"/>
        <v>201.1708727</v>
      </c>
      <c r="M41" s="22">
        <f t="shared" si="16"/>
        <v>146.5060473</v>
      </c>
      <c r="O41" s="16"/>
    </row>
    <row r="42" ht="14.25" customHeight="1">
      <c r="A42" s="4"/>
      <c r="B42" s="17" t="s">
        <v>19</v>
      </c>
      <c r="C42" s="19"/>
      <c r="D42" s="19"/>
      <c r="E42" s="19"/>
      <c r="F42" s="19"/>
      <c r="G42" s="22">
        <f t="shared" ref="G42:M42" si="17">G46*($O$38+G38)</f>
        <v>1256.2914</v>
      </c>
      <c r="H42" s="22">
        <f t="shared" si="17"/>
        <v>1296.009</v>
      </c>
      <c r="I42" s="22">
        <f t="shared" si="17"/>
        <v>1358.8458</v>
      </c>
      <c r="J42" s="22">
        <f t="shared" si="17"/>
        <v>1179.425</v>
      </c>
      <c r="K42" s="22">
        <f t="shared" si="17"/>
        <v>981.825</v>
      </c>
      <c r="L42" s="22">
        <f t="shared" si="17"/>
        <v>1031.225</v>
      </c>
      <c r="M42" s="22">
        <f t="shared" si="17"/>
        <v>981.825</v>
      </c>
      <c r="O42" s="16"/>
      <c r="Q42" s="4"/>
    </row>
    <row r="43" ht="14.25" customHeight="1">
      <c r="A43" s="4"/>
      <c r="B43" s="17" t="s">
        <v>30</v>
      </c>
      <c r="C43" s="19"/>
      <c r="D43" s="19"/>
      <c r="E43" s="19"/>
      <c r="F43" s="19"/>
      <c r="G43" s="22">
        <f t="shared" ref="G43:M43" si="18">G42*($O$36+G36)</f>
        <v>3140.7285</v>
      </c>
      <c r="H43" s="22">
        <f t="shared" si="18"/>
        <v>3240.0225</v>
      </c>
      <c r="I43" s="22">
        <f t="shared" si="18"/>
        <v>3397.1145</v>
      </c>
      <c r="J43" s="22">
        <f t="shared" si="18"/>
        <v>2948.5625</v>
      </c>
      <c r="K43" s="22">
        <f t="shared" si="18"/>
        <v>2454.5625</v>
      </c>
      <c r="L43" s="22">
        <f t="shared" si="18"/>
        <v>2578.0625</v>
      </c>
      <c r="M43" s="22">
        <f t="shared" si="18"/>
        <v>3240.0225</v>
      </c>
      <c r="O43" s="16"/>
      <c r="Q43" s="4"/>
    </row>
    <row r="44" ht="14.25" customHeight="1">
      <c r="A44" s="4"/>
      <c r="B44" s="17" t="s">
        <v>31</v>
      </c>
      <c r="C44" s="19"/>
      <c r="D44" s="19"/>
      <c r="E44" s="19"/>
      <c r="F44" s="19"/>
      <c r="G44" s="22">
        <f t="shared" ref="G44:M44" si="19">((($O$34+$O$33*G37)*(1-$O$35-G35)+(($O$35+G35)*($O$34+$O$33+G37)*($O$36+G36)))/($O$37-$O$37*G34))</f>
        <v>151.3286392</v>
      </c>
      <c r="H44" s="22">
        <f t="shared" si="19"/>
        <v>139.0060455</v>
      </c>
      <c r="I44" s="22">
        <f t="shared" si="19"/>
        <v>103.3728378</v>
      </c>
      <c r="J44" s="22">
        <f t="shared" si="19"/>
        <v>115.4888739</v>
      </c>
      <c r="K44" s="22">
        <f t="shared" si="19"/>
        <v>168.5941892</v>
      </c>
      <c r="L44" s="22">
        <f t="shared" si="19"/>
        <v>160.9366982</v>
      </c>
      <c r="M44" s="22">
        <f t="shared" si="19"/>
        <v>117.2048378</v>
      </c>
      <c r="O44" s="16"/>
      <c r="Q44" s="4"/>
      <c r="R44" s="4"/>
      <c r="S44" s="4"/>
      <c r="U44" s="4"/>
      <c r="V44" s="4"/>
      <c r="W44" s="4"/>
      <c r="X44" s="4"/>
      <c r="Z44" s="4"/>
    </row>
    <row r="45" ht="14.25" customHeight="1">
      <c r="A45" s="4"/>
      <c r="B45" s="17" t="s">
        <v>21</v>
      </c>
      <c r="C45" s="19"/>
      <c r="D45" s="19"/>
      <c r="E45" s="19"/>
      <c r="F45" s="19"/>
      <c r="G45" s="22">
        <f t="shared" ref="G45:M45" si="20">((($O$34+$O$33*G37)/($O$37-$O$37*G34)))</f>
        <v>101.3063063</v>
      </c>
      <c r="H45" s="22">
        <f t="shared" si="20"/>
        <v>96.62162162</v>
      </c>
      <c r="I45" s="22">
        <f t="shared" si="20"/>
        <v>70.76216216</v>
      </c>
      <c r="J45" s="22">
        <f t="shared" si="20"/>
        <v>85.0036036</v>
      </c>
      <c r="K45" s="22">
        <f t="shared" si="20"/>
        <v>70.76216216</v>
      </c>
      <c r="L45" s="22">
        <f t="shared" si="20"/>
        <v>74.32252252</v>
      </c>
      <c r="M45" s="22">
        <f t="shared" si="20"/>
        <v>70.76216216</v>
      </c>
      <c r="O45" s="16"/>
      <c r="Q45" s="4"/>
      <c r="R45" s="4"/>
      <c r="S45" s="4"/>
      <c r="U45" s="4"/>
      <c r="V45" s="4"/>
      <c r="W45" s="4"/>
      <c r="X45" s="4"/>
      <c r="Z45" s="4"/>
    </row>
    <row r="46" ht="14.25" customHeight="1">
      <c r="A46" s="4"/>
      <c r="B46" s="17" t="s">
        <v>22</v>
      </c>
      <c r="C46" s="19"/>
      <c r="D46" s="19"/>
      <c r="E46" s="19"/>
      <c r="F46" s="19"/>
      <c r="G46" s="22">
        <f t="shared" ref="G46:M46" si="21">$O$34+$O$33*G37</f>
        <v>854.62</v>
      </c>
      <c r="H46" s="22">
        <f t="shared" si="21"/>
        <v>815.1</v>
      </c>
      <c r="I46" s="22">
        <f t="shared" si="21"/>
        <v>785.46</v>
      </c>
      <c r="J46" s="22">
        <f t="shared" si="21"/>
        <v>943.54</v>
      </c>
      <c r="K46" s="22">
        <f t="shared" si="21"/>
        <v>785.46</v>
      </c>
      <c r="L46" s="22">
        <f t="shared" si="21"/>
        <v>824.98</v>
      </c>
      <c r="M46" s="22">
        <f t="shared" si="21"/>
        <v>785.46</v>
      </c>
      <c r="O46" s="16"/>
      <c r="Q46" s="4"/>
      <c r="R46" s="4"/>
      <c r="S46" s="4"/>
      <c r="U46" s="4"/>
      <c r="V46" s="4"/>
      <c r="W46" s="4"/>
      <c r="X46" s="4"/>
      <c r="Z46" s="4"/>
    </row>
    <row r="47" ht="14.25" customHeight="1">
      <c r="A47" s="4"/>
      <c r="B47" s="17" t="s">
        <v>32</v>
      </c>
      <c r="C47" s="19"/>
      <c r="D47" s="19"/>
      <c r="E47" s="19"/>
      <c r="F47" s="19"/>
      <c r="G47" s="22">
        <f t="shared" ref="G47:M47" si="22">G46*($O$36+G36)</f>
        <v>2136.55</v>
      </c>
      <c r="H47" s="22">
        <f t="shared" si="22"/>
        <v>2037.75</v>
      </c>
      <c r="I47" s="22">
        <f t="shared" si="22"/>
        <v>1963.65</v>
      </c>
      <c r="J47" s="22">
        <f t="shared" si="22"/>
        <v>2358.85</v>
      </c>
      <c r="K47" s="22">
        <f t="shared" si="22"/>
        <v>1963.65</v>
      </c>
      <c r="L47" s="22">
        <f t="shared" si="22"/>
        <v>2062.45</v>
      </c>
      <c r="M47" s="22">
        <f t="shared" si="22"/>
        <v>2592.018</v>
      </c>
      <c r="O47" s="16"/>
      <c r="Q47" s="4"/>
    </row>
    <row r="48" ht="14.25" customHeight="1">
      <c r="A48" s="4"/>
      <c r="B48" s="4"/>
      <c r="C48" s="19"/>
      <c r="D48" s="19"/>
      <c r="E48" s="19"/>
      <c r="F48" s="19"/>
      <c r="G48" s="23" t="s">
        <v>33</v>
      </c>
      <c r="H48" s="24"/>
      <c r="I48" s="24"/>
      <c r="J48" s="24"/>
      <c r="K48" s="20"/>
      <c r="L48" s="20"/>
      <c r="M48" s="20"/>
      <c r="N48" s="20"/>
      <c r="O48" s="16"/>
      <c r="Q48" s="4"/>
    </row>
    <row r="49" ht="14.25" customHeight="1">
      <c r="A49" s="4"/>
      <c r="B49" s="4"/>
      <c r="C49" s="19"/>
      <c r="D49" s="19"/>
      <c r="E49" s="19"/>
      <c r="F49" s="19"/>
      <c r="G49" s="25"/>
      <c r="H49" s="26"/>
      <c r="I49" s="26"/>
      <c r="J49" s="26"/>
      <c r="K49" s="20"/>
      <c r="L49" s="20"/>
      <c r="M49" s="20"/>
      <c r="N49" s="20"/>
      <c r="O49" s="16"/>
    </row>
    <row r="50" ht="15.0" customHeight="1">
      <c r="A50" s="1" t="s">
        <v>34</v>
      </c>
      <c r="C50" s="2" t="s">
        <v>1</v>
      </c>
      <c r="H50" s="3" t="s">
        <v>25</v>
      </c>
      <c r="I50" s="2" t="s">
        <v>3</v>
      </c>
      <c r="J50" s="2" t="s">
        <v>4</v>
      </c>
      <c r="N50" s="29" t="s">
        <v>95</v>
      </c>
      <c r="O50" s="5"/>
    </row>
    <row r="51" ht="15.0" customHeight="1">
      <c r="A51" s="7"/>
      <c r="B51" s="7"/>
      <c r="C51" s="8"/>
      <c r="D51" s="8"/>
      <c r="E51" s="8"/>
      <c r="F51" s="8"/>
      <c r="G51" s="8"/>
      <c r="H51" s="8"/>
      <c r="I51" s="8"/>
      <c r="J51" s="8"/>
      <c r="N51" s="29" t="s">
        <v>96</v>
      </c>
      <c r="O51" s="9">
        <f>836+15</f>
        <v>851</v>
      </c>
    </row>
    <row r="52" ht="14.25" customHeight="1">
      <c r="A52" s="10"/>
      <c r="B52" s="11" t="s">
        <v>7</v>
      </c>
      <c r="C52" s="12"/>
      <c r="D52" s="12"/>
      <c r="E52" s="12">
        <v>0.08</v>
      </c>
      <c r="F52" s="12"/>
      <c r="G52" s="4">
        <f t="shared" ref="G52:G57" si="23">SUM(C52:F52)</f>
        <v>0.08</v>
      </c>
      <c r="H52" s="13">
        <v>0.08</v>
      </c>
      <c r="I52" s="4"/>
      <c r="J52" s="4"/>
      <c r="N52" s="4" t="s">
        <v>8</v>
      </c>
      <c r="O52" s="5">
        <f>$O$51*1.9</f>
        <v>1616.9</v>
      </c>
      <c r="P52" s="31"/>
      <c r="Q52" s="4"/>
    </row>
    <row r="53" ht="14.25" customHeight="1">
      <c r="B53" s="11" t="s">
        <v>9</v>
      </c>
      <c r="C53" s="12">
        <v>0.03</v>
      </c>
      <c r="D53" s="12"/>
      <c r="E53" s="12"/>
      <c r="F53" s="12"/>
      <c r="G53" s="4">
        <f t="shared" si="23"/>
        <v>0.03</v>
      </c>
      <c r="H53" s="13">
        <v>0.03</v>
      </c>
      <c r="I53" s="4"/>
      <c r="J53" s="4"/>
      <c r="N53" s="4" t="s">
        <v>9</v>
      </c>
      <c r="O53" s="5">
        <v>0.01</v>
      </c>
    </row>
    <row r="54" ht="14.25" customHeight="1">
      <c r="B54" s="11" t="s">
        <v>10</v>
      </c>
      <c r="C54" s="12">
        <v>0.08</v>
      </c>
      <c r="D54" s="12"/>
      <c r="E54" s="12"/>
      <c r="F54" s="12">
        <v>0.08</v>
      </c>
      <c r="G54" s="4">
        <f t="shared" si="23"/>
        <v>0.16</v>
      </c>
      <c r="H54" s="13">
        <v>0.08</v>
      </c>
      <c r="I54" s="4"/>
      <c r="J54" s="4">
        <v>0.32</v>
      </c>
      <c r="N54" s="4" t="s">
        <v>11</v>
      </c>
      <c r="O54" s="5">
        <v>2.0</v>
      </c>
    </row>
    <row r="55" ht="14.25" customHeight="1">
      <c r="B55" s="11" t="s">
        <v>14</v>
      </c>
      <c r="C55" s="12"/>
      <c r="D55" s="12">
        <v>0.12</v>
      </c>
      <c r="E55" s="12">
        <v>0.1</v>
      </c>
      <c r="F55" s="12"/>
      <c r="G55" s="4">
        <f t="shared" si="23"/>
        <v>0.22</v>
      </c>
      <c r="H55" s="13">
        <v>0.34</v>
      </c>
      <c r="I55" s="4">
        <v>0.48</v>
      </c>
      <c r="J55" s="4"/>
      <c r="N55" s="4" t="s">
        <v>13</v>
      </c>
      <c r="O55" s="5">
        <v>14.4</v>
      </c>
    </row>
    <row r="56" ht="14.25" customHeight="1">
      <c r="B56" s="11" t="s">
        <v>16</v>
      </c>
      <c r="C56" s="12"/>
      <c r="D56" s="12">
        <v>0.12</v>
      </c>
      <c r="E56" s="12"/>
      <c r="F56" s="12"/>
      <c r="G56" s="4">
        <f t="shared" si="23"/>
        <v>0.12</v>
      </c>
      <c r="H56" s="13">
        <v>0.12</v>
      </c>
      <c r="I56" s="4"/>
      <c r="J56" s="4"/>
      <c r="N56" s="4" t="s">
        <v>14</v>
      </c>
      <c r="O56" s="5">
        <v>1.25</v>
      </c>
    </row>
    <row r="57" ht="14.25" customHeight="1">
      <c r="B57" s="11" t="s">
        <v>17</v>
      </c>
      <c r="C57" s="12"/>
      <c r="D57" s="12"/>
      <c r="E57" s="12"/>
      <c r="F57" s="12">
        <v>0.13</v>
      </c>
      <c r="G57" s="32">
        <f t="shared" si="23"/>
        <v>0.13</v>
      </c>
      <c r="H57" s="13">
        <v>0.13</v>
      </c>
      <c r="I57" s="32"/>
      <c r="J57" s="32"/>
      <c r="N57" s="4"/>
      <c r="O57" s="33"/>
    </row>
    <row r="58" ht="14.25" customHeight="1">
      <c r="B58" s="17" t="s">
        <v>7</v>
      </c>
      <c r="C58" s="21"/>
      <c r="D58" s="21"/>
      <c r="E58" s="21"/>
      <c r="F58" s="21"/>
      <c r="G58" s="28">
        <f t="shared" ref="G58:J58" si="24">($O$55-$O$55*G52)</f>
        <v>13.248</v>
      </c>
      <c r="H58" s="28">
        <f t="shared" si="24"/>
        <v>13.248</v>
      </c>
      <c r="I58" s="28">
        <f t="shared" si="24"/>
        <v>14.4</v>
      </c>
      <c r="J58" s="28">
        <f t="shared" si="24"/>
        <v>14.4</v>
      </c>
      <c r="N58" s="28"/>
      <c r="O58" s="33"/>
    </row>
    <row r="59" ht="14.25" customHeight="1">
      <c r="A59" s="4"/>
      <c r="B59" s="17" t="s">
        <v>18</v>
      </c>
      <c r="C59" s="21"/>
      <c r="D59" s="21"/>
      <c r="E59" s="21"/>
      <c r="F59" s="21"/>
      <c r="G59" s="22">
        <f t="shared" ref="G59:J59" si="25">((($O$52+$O$51*G54)*(1-($O$53+G53))+($O$52+$O$51*G54)*($O$53+G53)*($O$54))*($O$56+G55))/($O$55-$O$55*G52)</f>
        <v>202.3005833</v>
      </c>
      <c r="H59" s="22">
        <f t="shared" si="25"/>
        <v>210.31725</v>
      </c>
      <c r="I59" s="22">
        <f t="shared" si="25"/>
        <v>196.1950951</v>
      </c>
      <c r="J59" s="22">
        <f t="shared" si="25"/>
        <v>165.6347396</v>
      </c>
      <c r="N59" s="22"/>
      <c r="O59" s="33"/>
    </row>
    <row r="60" ht="14.25" customHeight="1">
      <c r="A60" s="4"/>
      <c r="B60" s="17" t="s">
        <v>19</v>
      </c>
      <c r="C60" s="21"/>
      <c r="D60" s="21"/>
      <c r="E60" s="21"/>
      <c r="F60" s="21"/>
      <c r="G60" s="22">
        <f t="shared" ref="G60:J60" si="26">G62*($O$56+G55)</f>
        <v>2576.9982</v>
      </c>
      <c r="H60" s="22">
        <f t="shared" si="26"/>
        <v>2679.1182</v>
      </c>
      <c r="I60" s="22">
        <f t="shared" si="26"/>
        <v>2797.237</v>
      </c>
      <c r="J60" s="22">
        <f t="shared" si="26"/>
        <v>2361.525</v>
      </c>
      <c r="N60" s="22"/>
      <c r="O60" s="33"/>
    </row>
    <row r="61" ht="14.25" customHeight="1">
      <c r="A61" s="4"/>
      <c r="B61" s="17" t="s">
        <v>21</v>
      </c>
      <c r="C61" s="21"/>
      <c r="D61" s="21"/>
      <c r="E61" s="21"/>
      <c r="F61" s="21"/>
      <c r="G61" s="22">
        <f t="shared" ref="G61:J61" si="27">((($O$52+$O$51*G54)/($O$55-$O$55*G52)))</f>
        <v>132.3263889</v>
      </c>
      <c r="H61" s="22">
        <f t="shared" si="27"/>
        <v>127.1875</v>
      </c>
      <c r="I61" s="22">
        <f t="shared" si="27"/>
        <v>112.2847222</v>
      </c>
      <c r="J61" s="22">
        <f t="shared" si="27"/>
        <v>131.1958333</v>
      </c>
      <c r="N61" s="20"/>
      <c r="O61" s="33"/>
      <c r="P61" s="4"/>
      <c r="Q61" s="4"/>
    </row>
    <row r="62" ht="14.25" customHeight="1">
      <c r="A62" s="4"/>
      <c r="B62" s="17" t="s">
        <v>22</v>
      </c>
      <c r="C62" s="21"/>
      <c r="D62" s="21"/>
      <c r="E62" s="21"/>
      <c r="F62" s="21"/>
      <c r="G62" s="22">
        <f t="shared" ref="G62:J62" si="28">$O$52+$O$51*G54</f>
        <v>1753.06</v>
      </c>
      <c r="H62" s="22">
        <f t="shared" si="28"/>
        <v>1684.98</v>
      </c>
      <c r="I62" s="22">
        <f t="shared" si="28"/>
        <v>1616.9</v>
      </c>
      <c r="J62" s="22">
        <f t="shared" si="28"/>
        <v>1889.22</v>
      </c>
      <c r="N62" s="20"/>
      <c r="O62" s="33"/>
      <c r="P62" s="4"/>
      <c r="Q62" s="4"/>
    </row>
    <row r="63" ht="14.25" customHeight="1">
      <c r="A63" s="4"/>
      <c r="B63" s="4"/>
      <c r="C63" s="21"/>
      <c r="D63" s="21"/>
      <c r="E63" s="21"/>
      <c r="F63" s="21"/>
      <c r="G63" s="23" t="s">
        <v>23</v>
      </c>
      <c r="H63" s="24"/>
      <c r="I63" s="24"/>
      <c r="J63" s="24"/>
      <c r="K63" s="20"/>
      <c r="N63" s="20"/>
      <c r="O63" s="5"/>
      <c r="P63" s="4"/>
      <c r="Q63" s="4"/>
    </row>
    <row r="64" ht="14.25" customHeight="1">
      <c r="A64" s="4"/>
      <c r="B64" s="4"/>
      <c r="C64" s="21"/>
      <c r="D64" s="21"/>
      <c r="E64" s="21"/>
      <c r="F64" s="21"/>
      <c r="G64" s="25"/>
      <c r="H64" s="26"/>
      <c r="I64" s="26"/>
      <c r="J64" s="26"/>
      <c r="K64" s="20"/>
      <c r="N64" s="20"/>
      <c r="O64" s="5"/>
      <c r="P64" s="4"/>
      <c r="Q64" s="4"/>
    </row>
    <row r="65" ht="15.0" customHeight="1">
      <c r="A65" s="1" t="s">
        <v>35</v>
      </c>
      <c r="C65" s="3" t="s">
        <v>36</v>
      </c>
      <c r="H65" s="3" t="s">
        <v>37</v>
      </c>
      <c r="I65" s="2" t="s">
        <v>3</v>
      </c>
      <c r="J65" s="2" t="s">
        <v>4</v>
      </c>
      <c r="N65" s="29" t="s">
        <v>95</v>
      </c>
      <c r="O65" s="5"/>
    </row>
    <row r="66" ht="15.0" customHeight="1">
      <c r="A66" s="7"/>
      <c r="B66" s="7"/>
      <c r="C66" s="8"/>
      <c r="D66" s="8"/>
      <c r="E66" s="8"/>
      <c r="F66" s="8"/>
      <c r="G66" s="8"/>
      <c r="H66" s="8"/>
      <c r="I66" s="8"/>
      <c r="J66" s="8"/>
      <c r="N66" s="29" t="s">
        <v>96</v>
      </c>
      <c r="O66" s="9">
        <f>78+6</f>
        <v>84</v>
      </c>
    </row>
    <row r="67" ht="14.25" customHeight="1">
      <c r="A67" s="10"/>
      <c r="B67" s="11" t="s">
        <v>10</v>
      </c>
      <c r="C67" s="12"/>
      <c r="D67" s="12">
        <v>0.08</v>
      </c>
      <c r="E67" s="12">
        <v>0.08</v>
      </c>
      <c r="F67" s="19"/>
      <c r="G67" s="4">
        <f t="shared" ref="G67:G70" si="29">SUM(C67:F67)</f>
        <v>0.16</v>
      </c>
      <c r="H67" s="29">
        <v>0.24</v>
      </c>
      <c r="I67" s="4"/>
      <c r="J67" s="4">
        <v>0.32</v>
      </c>
      <c r="N67" s="4" t="s">
        <v>8</v>
      </c>
      <c r="O67" s="5">
        <f>$O$66*1.45</f>
        <v>121.8</v>
      </c>
    </row>
    <row r="68" ht="14.25" customHeight="1">
      <c r="B68" s="11" t="s">
        <v>14</v>
      </c>
      <c r="C68" s="12">
        <v>0.12</v>
      </c>
      <c r="D68" s="12"/>
      <c r="E68" s="12"/>
      <c r="F68" s="34">
        <v>0.12</v>
      </c>
      <c r="G68" s="4">
        <f t="shared" si="29"/>
        <v>0.24</v>
      </c>
      <c r="H68" s="29">
        <v>0.12</v>
      </c>
      <c r="I68" s="4">
        <v>0.48</v>
      </c>
      <c r="J68" s="4"/>
      <c r="N68" s="4" t="s">
        <v>13</v>
      </c>
      <c r="O68" s="5">
        <v>10.0</v>
      </c>
    </row>
    <row r="69" ht="14.25" customHeight="1">
      <c r="B69" s="11" t="s">
        <v>16</v>
      </c>
      <c r="C69" s="12"/>
      <c r="D69" s="12">
        <v>0.12</v>
      </c>
      <c r="E69" s="12"/>
      <c r="F69" s="19"/>
      <c r="G69" s="4">
        <f t="shared" si="29"/>
        <v>0.12</v>
      </c>
      <c r="H69" s="29">
        <v>0.12</v>
      </c>
      <c r="I69" s="4"/>
      <c r="J69" s="4"/>
      <c r="N69" s="4" t="s">
        <v>15</v>
      </c>
      <c r="O69" s="5">
        <v>0.3</v>
      </c>
    </row>
    <row r="70" ht="14.25" customHeight="1">
      <c r="B70" s="11" t="s">
        <v>17</v>
      </c>
      <c r="C70" s="12">
        <v>0.13</v>
      </c>
      <c r="D70" s="12"/>
      <c r="E70" s="12">
        <v>0.13</v>
      </c>
      <c r="F70" s="19"/>
      <c r="G70" s="4">
        <f t="shared" si="29"/>
        <v>0.26</v>
      </c>
      <c r="H70" s="29">
        <v>0.26</v>
      </c>
      <c r="I70" s="4"/>
      <c r="J70" s="4"/>
      <c r="N70" s="4" t="s">
        <v>38</v>
      </c>
      <c r="O70" s="5">
        <v>3.75</v>
      </c>
    </row>
    <row r="71" ht="14.25" customHeight="1">
      <c r="B71" s="17" t="s">
        <v>7</v>
      </c>
      <c r="C71" s="19"/>
      <c r="D71" s="19"/>
      <c r="E71" s="19"/>
      <c r="F71" s="19"/>
      <c r="G71" s="20">
        <f t="shared" ref="G71:J71" si="30">($O$68-$O$68*($O$69))</f>
        <v>7</v>
      </c>
      <c r="H71" s="20">
        <f t="shared" si="30"/>
        <v>7</v>
      </c>
      <c r="I71" s="20">
        <f t="shared" si="30"/>
        <v>7</v>
      </c>
      <c r="J71" s="20">
        <f t="shared" si="30"/>
        <v>7</v>
      </c>
      <c r="N71" s="4" t="s">
        <v>39</v>
      </c>
      <c r="O71" s="5">
        <v>15.0</v>
      </c>
    </row>
    <row r="72" ht="14.25" customHeight="1">
      <c r="B72" s="17" t="s">
        <v>40</v>
      </c>
      <c r="C72" s="19"/>
      <c r="D72" s="19"/>
      <c r="E72" s="19"/>
      <c r="F72" s="19"/>
      <c r="G72" s="22">
        <f t="shared" ref="G72:J72" si="31">$O$71*($O$67+$O$66*G67)*(1+G68)/($O$70+$O$68-$O$68*($O$69))</f>
        <v>233.9966512</v>
      </c>
      <c r="H72" s="22">
        <f t="shared" si="31"/>
        <v>221.8537674</v>
      </c>
      <c r="I72" s="22">
        <f t="shared" si="31"/>
        <v>251.5311628</v>
      </c>
      <c r="J72" s="22">
        <f t="shared" si="31"/>
        <v>207.4604651</v>
      </c>
      <c r="O72" s="16"/>
    </row>
    <row r="73" ht="14.25" customHeight="1">
      <c r="B73" s="17" t="s">
        <v>19</v>
      </c>
      <c r="C73" s="21"/>
      <c r="D73" s="21"/>
      <c r="E73" s="21"/>
      <c r="F73" s="21"/>
      <c r="G73" s="22">
        <f t="shared" ref="G73:J73" si="32">G76*(1+G68)</f>
        <v>167.6976</v>
      </c>
      <c r="H73" s="22">
        <f t="shared" si="32"/>
        <v>158.9952</v>
      </c>
      <c r="I73" s="22">
        <f t="shared" si="32"/>
        <v>180.264</v>
      </c>
      <c r="J73" s="22">
        <f t="shared" si="32"/>
        <v>148.68</v>
      </c>
      <c r="O73" s="16"/>
      <c r="Q73" s="4"/>
    </row>
    <row r="74" ht="14.25" customHeight="1">
      <c r="A74" s="4"/>
      <c r="B74" s="17" t="s">
        <v>41</v>
      </c>
      <c r="C74" s="21"/>
      <c r="D74" s="21"/>
      <c r="E74" s="21"/>
      <c r="F74" s="21"/>
      <c r="G74" s="22">
        <f t="shared" ref="G74:J74" si="33">G73*$O$71</f>
        <v>2515.464</v>
      </c>
      <c r="H74" s="22">
        <f t="shared" si="33"/>
        <v>2384.928</v>
      </c>
      <c r="I74" s="22">
        <f t="shared" si="33"/>
        <v>2703.96</v>
      </c>
      <c r="J74" s="22">
        <f t="shared" si="33"/>
        <v>2230.2</v>
      </c>
      <c r="O74" s="16"/>
      <c r="Q74" s="4"/>
    </row>
    <row r="75" ht="14.25" customHeight="1">
      <c r="A75" s="4"/>
      <c r="B75" s="17" t="s">
        <v>21</v>
      </c>
      <c r="C75" s="19"/>
      <c r="D75" s="19"/>
      <c r="E75" s="19"/>
      <c r="F75" s="19"/>
      <c r="G75" s="22">
        <f t="shared" ref="G75:J75" si="34">$O$71*($O$67+$O$66*G67)/($O$70+$O$68-$O$68*($O$69))</f>
        <v>188.7069767</v>
      </c>
      <c r="H75" s="22">
        <f t="shared" si="34"/>
        <v>198.0837209</v>
      </c>
      <c r="I75" s="22">
        <f t="shared" si="34"/>
        <v>169.9534884</v>
      </c>
      <c r="J75" s="22">
        <f t="shared" si="34"/>
        <v>207.4604651</v>
      </c>
      <c r="O75" s="16"/>
      <c r="Q75" s="4"/>
    </row>
    <row r="76" ht="14.25" customHeight="1">
      <c r="A76" s="4"/>
      <c r="B76" s="17" t="s">
        <v>22</v>
      </c>
      <c r="C76" s="21"/>
      <c r="D76" s="21"/>
      <c r="E76" s="21"/>
      <c r="F76" s="21"/>
      <c r="G76" s="22">
        <f t="shared" ref="G76:J76" si="35">$O$67+$O$66*G67</f>
        <v>135.24</v>
      </c>
      <c r="H76" s="22">
        <f t="shared" si="35"/>
        <v>141.96</v>
      </c>
      <c r="I76" s="22">
        <f t="shared" si="35"/>
        <v>121.8</v>
      </c>
      <c r="J76" s="22">
        <f t="shared" si="35"/>
        <v>148.68</v>
      </c>
      <c r="O76" s="16"/>
      <c r="Q76" s="4"/>
    </row>
    <row r="77" ht="14.25" customHeight="1">
      <c r="A77" s="4"/>
      <c r="B77" s="17" t="s">
        <v>42</v>
      </c>
      <c r="C77" s="21"/>
      <c r="D77" s="21"/>
      <c r="E77" s="21"/>
      <c r="F77" s="21"/>
      <c r="G77" s="22">
        <f t="shared" ref="G77:J77" si="36">G76*$O$71</f>
        <v>2028.6</v>
      </c>
      <c r="H77" s="22">
        <f t="shared" si="36"/>
        <v>2129.4</v>
      </c>
      <c r="I77" s="22">
        <f t="shared" si="36"/>
        <v>1827</v>
      </c>
      <c r="J77" s="22">
        <f t="shared" si="36"/>
        <v>2230.2</v>
      </c>
      <c r="O77" s="16"/>
      <c r="Q77" s="4"/>
    </row>
    <row r="78" ht="14.25" customHeight="1">
      <c r="A78" s="4"/>
      <c r="B78" s="4"/>
      <c r="C78" s="19"/>
      <c r="D78" s="19"/>
      <c r="E78" s="19"/>
      <c r="F78" s="19"/>
      <c r="G78" s="23" t="s">
        <v>43</v>
      </c>
      <c r="H78" s="24"/>
      <c r="I78" s="24"/>
      <c r="J78" s="35"/>
      <c r="K78" s="4"/>
      <c r="L78" s="4"/>
      <c r="M78" s="4"/>
      <c r="O78" s="16"/>
      <c r="Q78" s="4"/>
    </row>
    <row r="79" ht="14.25" customHeight="1">
      <c r="A79" s="4"/>
      <c r="B79" s="4"/>
      <c r="C79" s="19"/>
      <c r="D79" s="19"/>
      <c r="E79" s="19"/>
      <c r="F79" s="19"/>
      <c r="G79" s="25"/>
      <c r="H79" s="26"/>
      <c r="I79" s="26"/>
      <c r="J79" s="36"/>
      <c r="K79" s="4"/>
      <c r="L79" s="4"/>
      <c r="M79" s="4"/>
      <c r="O79" s="16"/>
      <c r="P79" s="4"/>
      <c r="Q79" s="4"/>
    </row>
    <row r="80" ht="15.0" customHeight="1">
      <c r="A80" s="1" t="s">
        <v>44</v>
      </c>
      <c r="C80" s="37" t="s">
        <v>45</v>
      </c>
      <c r="H80" s="2" t="s">
        <v>4</v>
      </c>
      <c r="I80" s="38"/>
      <c r="L80" s="4"/>
      <c r="M80" s="4"/>
      <c r="N80" s="29" t="s">
        <v>95</v>
      </c>
      <c r="O80" s="5"/>
      <c r="P80" s="4"/>
      <c r="Q80" s="5"/>
    </row>
    <row r="81" ht="15.0" customHeight="1">
      <c r="A81" s="7"/>
      <c r="B81" s="7"/>
      <c r="C81" s="8"/>
      <c r="D81" s="8"/>
      <c r="E81" s="8"/>
      <c r="F81" s="8"/>
      <c r="G81" s="8"/>
      <c r="H81" s="8"/>
      <c r="I81" s="38"/>
      <c r="M81" s="4"/>
      <c r="N81" s="29" t="s">
        <v>96</v>
      </c>
      <c r="O81" s="39">
        <v>104.0</v>
      </c>
    </row>
    <row r="82" ht="14.25" customHeight="1">
      <c r="A82" s="10"/>
      <c r="B82" s="11" t="s">
        <v>7</v>
      </c>
      <c r="C82" s="12">
        <v>0.06</v>
      </c>
      <c r="D82" s="12"/>
      <c r="E82" s="12">
        <v>0.08</v>
      </c>
      <c r="F82" s="19"/>
      <c r="G82" s="4">
        <f t="shared" ref="G82:G84" si="37">SUM(C82:F82)</f>
        <v>0.14</v>
      </c>
      <c r="H82" s="4"/>
      <c r="I82" s="4"/>
      <c r="M82" s="4"/>
      <c r="N82" s="4" t="s">
        <v>8</v>
      </c>
      <c r="O82" s="5">
        <f>O81*1.74</f>
        <v>180.96</v>
      </c>
    </row>
    <row r="83" ht="14.25" customHeight="1">
      <c r="B83" s="11" t="s">
        <v>10</v>
      </c>
      <c r="C83" s="12"/>
      <c r="D83" s="12">
        <v>9.0</v>
      </c>
      <c r="E83" s="12">
        <v>9.0</v>
      </c>
      <c r="F83" s="19">
        <v>9.0</v>
      </c>
      <c r="G83" s="4">
        <f t="shared" si="37"/>
        <v>27</v>
      </c>
      <c r="H83" s="4">
        <v>36.0</v>
      </c>
      <c r="I83" s="4"/>
      <c r="M83" s="4"/>
      <c r="N83" s="4" t="s">
        <v>13</v>
      </c>
      <c r="O83" s="5">
        <v>8.5</v>
      </c>
    </row>
    <row r="84" ht="14.25" customHeight="1">
      <c r="B84" s="11" t="s">
        <v>16</v>
      </c>
      <c r="C84" s="12">
        <v>0.12</v>
      </c>
      <c r="D84" s="12">
        <v>0.12</v>
      </c>
      <c r="E84" s="12"/>
      <c r="F84" s="19"/>
      <c r="G84" s="4">
        <f t="shared" si="37"/>
        <v>0.24</v>
      </c>
      <c r="H84" s="4"/>
      <c r="I84" s="4"/>
      <c r="M84" s="4"/>
      <c r="N84" s="4" t="s">
        <v>39</v>
      </c>
      <c r="O84" s="5">
        <v>7.0</v>
      </c>
    </row>
    <row r="85" ht="14.25" customHeight="1">
      <c r="B85" s="17" t="s">
        <v>7</v>
      </c>
      <c r="C85" s="19"/>
      <c r="D85" s="19"/>
      <c r="E85" s="19"/>
      <c r="F85" s="19"/>
      <c r="G85" s="28">
        <f t="shared" ref="G85:H85" si="38">($O$83-$O$83*G82)</f>
        <v>7.31</v>
      </c>
      <c r="H85" s="28">
        <f t="shared" si="38"/>
        <v>8.5</v>
      </c>
      <c r="I85" s="22"/>
      <c r="J85" s="4"/>
      <c r="M85" s="4"/>
      <c r="O85" s="16"/>
      <c r="P85" s="4"/>
      <c r="Q85" s="4"/>
    </row>
    <row r="86" ht="14.25" customHeight="1">
      <c r="B86" s="40" t="s">
        <v>46</v>
      </c>
      <c r="C86" s="19"/>
      <c r="D86" s="19"/>
      <c r="E86" s="19"/>
      <c r="F86" s="19"/>
      <c r="G86" s="22">
        <f t="shared" ref="G86:H86" si="39">$O$84*($O$82+G83)/($O$83-$O$83*G82)</f>
        <v>199.1409029</v>
      </c>
      <c r="H86" s="22">
        <f t="shared" si="39"/>
        <v>178.6729412</v>
      </c>
      <c r="I86" s="22"/>
      <c r="J86" s="4"/>
      <c r="M86" s="4"/>
      <c r="O86" s="16"/>
      <c r="P86" s="4"/>
      <c r="Q86" s="4"/>
    </row>
    <row r="87" ht="14.25" customHeight="1">
      <c r="B87" s="17" t="s">
        <v>47</v>
      </c>
      <c r="C87" s="19"/>
      <c r="D87" s="19"/>
      <c r="E87" s="19"/>
      <c r="F87" s="19"/>
      <c r="G87" s="22">
        <f t="shared" ref="G87:H87" si="40">$O$84*($O$82+G83)</f>
        <v>1455.72</v>
      </c>
      <c r="H87" s="22">
        <f t="shared" si="40"/>
        <v>1518.72</v>
      </c>
      <c r="I87" s="22"/>
      <c r="J87" s="4"/>
      <c r="K87" s="4"/>
      <c r="L87" s="4"/>
      <c r="M87" s="4"/>
      <c r="O87" s="16"/>
      <c r="P87" s="4"/>
      <c r="Q87" s="5"/>
    </row>
    <row r="88" ht="14.25" customHeight="1">
      <c r="B88" s="4"/>
      <c r="C88" s="19"/>
      <c r="D88" s="19"/>
      <c r="E88" s="19"/>
      <c r="F88" s="19"/>
      <c r="G88" s="23" t="s">
        <v>48</v>
      </c>
      <c r="H88" s="24"/>
      <c r="I88" s="24"/>
      <c r="J88" s="24"/>
      <c r="K88" s="4"/>
      <c r="L88" s="4"/>
      <c r="M88" s="4"/>
      <c r="O88" s="16"/>
      <c r="P88" s="4"/>
      <c r="Q88" s="5"/>
    </row>
    <row r="89" ht="14.25" customHeight="1">
      <c r="A89" s="4"/>
      <c r="B89" s="4"/>
      <c r="C89" s="19"/>
      <c r="D89" s="19"/>
      <c r="E89" s="19"/>
      <c r="F89" s="19"/>
      <c r="G89" s="41"/>
      <c r="K89" s="4"/>
      <c r="L89" s="4"/>
      <c r="M89" s="4"/>
      <c r="O89" s="16"/>
      <c r="P89" s="4"/>
      <c r="Q89" s="5"/>
    </row>
    <row r="90" ht="15.0" customHeight="1">
      <c r="A90" s="1" t="s">
        <v>49</v>
      </c>
      <c r="C90" s="37" t="s">
        <v>1</v>
      </c>
      <c r="H90" s="3" t="s">
        <v>50</v>
      </c>
      <c r="I90" s="3" t="s">
        <v>51</v>
      </c>
      <c r="J90" s="2" t="s">
        <v>52</v>
      </c>
      <c r="N90" s="29" t="s">
        <v>95</v>
      </c>
      <c r="O90" s="5"/>
      <c r="P90" s="4"/>
      <c r="Q90" s="4"/>
    </row>
    <row r="91" ht="15.0" customHeight="1">
      <c r="A91" s="7"/>
      <c r="B91" s="7"/>
      <c r="C91" s="8"/>
      <c r="D91" s="8"/>
      <c r="E91" s="8"/>
      <c r="F91" s="8"/>
      <c r="G91" s="8"/>
      <c r="H91" s="8"/>
      <c r="I91" s="8"/>
      <c r="J91" s="8"/>
      <c r="N91" s="29" t="s">
        <v>96</v>
      </c>
      <c r="O91" s="9">
        <f>836+10</f>
        <v>846</v>
      </c>
    </row>
    <row r="92" ht="14.25" customHeight="1">
      <c r="A92" s="10"/>
      <c r="B92" s="11" t="s">
        <v>7</v>
      </c>
      <c r="C92" s="12"/>
      <c r="D92" s="12"/>
      <c r="E92" s="12"/>
      <c r="F92" s="42">
        <v>0.08</v>
      </c>
      <c r="G92" s="4">
        <f t="shared" ref="G92:G95" si="41">SUM(C92:F92)</f>
        <v>0.08</v>
      </c>
      <c r="H92" s="29">
        <v>0.08</v>
      </c>
      <c r="J92" s="4"/>
      <c r="N92" s="4" t="s">
        <v>8</v>
      </c>
      <c r="O92" s="5">
        <f>$O$91*1.7</f>
        <v>1438.2</v>
      </c>
    </row>
    <row r="93" ht="14.25" customHeight="1">
      <c r="B93" s="11" t="s">
        <v>9</v>
      </c>
      <c r="C93" s="12">
        <v>0.12</v>
      </c>
      <c r="D93" s="12">
        <v>0.12</v>
      </c>
      <c r="E93" s="12"/>
      <c r="F93" s="42"/>
      <c r="G93" s="4">
        <f t="shared" si="41"/>
        <v>0.24</v>
      </c>
      <c r="H93" s="29">
        <v>0.36</v>
      </c>
      <c r="I93" s="13">
        <v>0.48</v>
      </c>
      <c r="J93" s="4">
        <v>0.48</v>
      </c>
      <c r="N93" s="4" t="s">
        <v>9</v>
      </c>
      <c r="O93" s="5">
        <v>0.4</v>
      </c>
    </row>
    <row r="94" ht="14.25" customHeight="1">
      <c r="B94" s="11" t="s">
        <v>10</v>
      </c>
      <c r="C94" s="12"/>
      <c r="D94" s="12">
        <v>0.1</v>
      </c>
      <c r="E94" s="12">
        <v>0.1</v>
      </c>
      <c r="F94" s="12"/>
      <c r="G94" s="4">
        <f t="shared" si="41"/>
        <v>0.2</v>
      </c>
      <c r="H94" s="29">
        <v>0.1</v>
      </c>
      <c r="I94" s="13">
        <v>0.1</v>
      </c>
      <c r="J94" s="4"/>
      <c r="N94" s="4" t="s">
        <v>11</v>
      </c>
      <c r="O94" s="5">
        <v>1.8</v>
      </c>
    </row>
    <row r="95" ht="14.25" customHeight="1">
      <c r="B95" s="11" t="s">
        <v>16</v>
      </c>
      <c r="C95" s="12">
        <v>0.12</v>
      </c>
      <c r="D95" s="12"/>
      <c r="E95" s="12">
        <v>0.12</v>
      </c>
      <c r="F95" s="42">
        <v>0.12</v>
      </c>
      <c r="G95" s="32">
        <f t="shared" si="41"/>
        <v>0.36</v>
      </c>
      <c r="H95" s="29">
        <v>0.24</v>
      </c>
      <c r="I95" s="13">
        <v>0.12</v>
      </c>
      <c r="J95" s="32"/>
      <c r="N95" s="4" t="s">
        <v>13</v>
      </c>
      <c r="O95" s="5">
        <v>11.1</v>
      </c>
    </row>
    <row r="96" ht="14.25" customHeight="1">
      <c r="B96" s="17" t="s">
        <v>7</v>
      </c>
      <c r="C96" s="19"/>
      <c r="D96" s="19"/>
      <c r="E96" s="19"/>
      <c r="F96" s="19"/>
      <c r="G96" s="28">
        <f t="shared" ref="G96:J96" si="42">($O$95-$O$95*G92)</f>
        <v>10.212</v>
      </c>
      <c r="H96" s="28">
        <f t="shared" si="42"/>
        <v>10.212</v>
      </c>
      <c r="I96" s="28">
        <f t="shared" si="42"/>
        <v>11.1</v>
      </c>
      <c r="J96" s="28">
        <f t="shared" si="42"/>
        <v>11.1</v>
      </c>
      <c r="O96" s="16"/>
    </row>
    <row r="97" ht="14.25" customHeight="1">
      <c r="B97" s="17" t="s">
        <v>9</v>
      </c>
      <c r="C97" s="19"/>
      <c r="D97" s="19"/>
      <c r="E97" s="19"/>
      <c r="F97" s="19"/>
      <c r="G97" s="20">
        <f t="shared" ref="G97:J97" si="43">($O$93+G93)*100</f>
        <v>64</v>
      </c>
      <c r="H97" s="20">
        <f t="shared" si="43"/>
        <v>76</v>
      </c>
      <c r="I97" s="20">
        <f t="shared" si="43"/>
        <v>88</v>
      </c>
      <c r="J97" s="20">
        <f t="shared" si="43"/>
        <v>88</v>
      </c>
      <c r="O97" s="16"/>
    </row>
    <row r="98" ht="14.25" customHeight="1">
      <c r="B98" s="17" t="s">
        <v>31</v>
      </c>
      <c r="C98" s="19"/>
      <c r="D98" s="19"/>
      <c r="E98" s="19"/>
      <c r="F98" s="19"/>
      <c r="G98" s="22">
        <f t="shared" ref="G98:J98" si="44">(($O$92+$O$91*G94)*(1-$O$93+G93)+($O$92+$O$91*G94)*($O$93+G93)*($O$94))/($O$95-$O$95*G92)</f>
        <v>313.546886</v>
      </c>
      <c r="H98" s="22">
        <f t="shared" si="44"/>
        <v>347.1482961</v>
      </c>
      <c r="I98" s="22">
        <f t="shared" si="44"/>
        <v>365.472</v>
      </c>
      <c r="J98" s="22">
        <f t="shared" si="44"/>
        <v>345.168</v>
      </c>
      <c r="O98" s="16"/>
    </row>
    <row r="99" ht="14.25" customHeight="1">
      <c r="A99" s="10"/>
      <c r="B99" s="17" t="s">
        <v>32</v>
      </c>
      <c r="C99" s="19"/>
      <c r="D99" s="19"/>
      <c r="E99" s="19"/>
      <c r="F99" s="19"/>
      <c r="G99" s="22">
        <f t="shared" ref="G99:J99" si="45">G101*$O$94</f>
        <v>2893.32</v>
      </c>
      <c r="H99" s="22">
        <f t="shared" si="45"/>
        <v>2741.04</v>
      </c>
      <c r="I99" s="22">
        <f t="shared" si="45"/>
        <v>2741.04</v>
      </c>
      <c r="J99" s="22">
        <f t="shared" si="45"/>
        <v>2588.76</v>
      </c>
      <c r="L99" s="4"/>
      <c r="M99" s="4"/>
      <c r="O99" s="16"/>
      <c r="Q99" s="4"/>
    </row>
    <row r="100" ht="14.25" customHeight="1">
      <c r="A100" s="4"/>
      <c r="B100" s="17" t="s">
        <v>21</v>
      </c>
      <c r="C100" s="19"/>
      <c r="D100" s="19"/>
      <c r="E100" s="19"/>
      <c r="F100" s="19"/>
      <c r="G100" s="20">
        <f t="shared" ref="G100:J100" si="46">(($O$92+$O$91*G94)/($O$95-$O$95*G92))</f>
        <v>157.4030552</v>
      </c>
      <c r="H100" s="20">
        <f t="shared" si="46"/>
        <v>149.1186839</v>
      </c>
      <c r="I100" s="20">
        <f t="shared" si="46"/>
        <v>137.1891892</v>
      </c>
      <c r="J100" s="20">
        <f t="shared" si="46"/>
        <v>129.5675676</v>
      </c>
      <c r="L100" s="4"/>
      <c r="M100" s="4"/>
      <c r="O100" s="16"/>
      <c r="Q100" s="4"/>
    </row>
    <row r="101" ht="14.25" customHeight="1">
      <c r="A101" s="4"/>
      <c r="B101" s="17" t="s">
        <v>22</v>
      </c>
      <c r="C101" s="19"/>
      <c r="D101" s="19"/>
      <c r="E101" s="19"/>
      <c r="F101" s="19"/>
      <c r="G101" s="22">
        <f t="shared" ref="G101:J101" si="47">$O$92+$O$91*G94</f>
        <v>1607.4</v>
      </c>
      <c r="H101" s="22">
        <f t="shared" si="47"/>
        <v>1522.8</v>
      </c>
      <c r="I101" s="22">
        <f t="shared" si="47"/>
        <v>1522.8</v>
      </c>
      <c r="J101" s="22">
        <f t="shared" si="47"/>
        <v>1438.2</v>
      </c>
      <c r="L101" s="4"/>
      <c r="M101" s="4"/>
      <c r="O101" s="16"/>
      <c r="Q101" s="4"/>
    </row>
    <row r="102" ht="14.25" customHeight="1">
      <c r="A102" s="4"/>
      <c r="B102" s="4"/>
      <c r="C102" s="19"/>
      <c r="D102" s="19"/>
      <c r="E102" s="19"/>
      <c r="F102" s="19"/>
      <c r="G102" s="23" t="s">
        <v>53</v>
      </c>
      <c r="H102" s="24"/>
      <c r="I102" s="24"/>
      <c r="J102" s="24"/>
      <c r="K102" s="4"/>
      <c r="L102" s="4"/>
      <c r="M102" s="4"/>
      <c r="O102" s="16"/>
      <c r="Q102" s="4"/>
    </row>
    <row r="103" ht="14.25" customHeight="1">
      <c r="A103" s="4"/>
      <c r="B103" s="4"/>
      <c r="C103" s="19"/>
      <c r="D103" s="19"/>
      <c r="E103" s="19"/>
      <c r="F103" s="19"/>
      <c r="G103" s="41"/>
      <c r="K103" s="4"/>
      <c r="L103" s="4"/>
      <c r="M103" s="4"/>
      <c r="O103" s="16"/>
      <c r="P103" s="4"/>
      <c r="Q103" s="4"/>
    </row>
    <row r="104" ht="15.0" customHeight="1">
      <c r="A104" s="1" t="s">
        <v>54</v>
      </c>
      <c r="C104" s="43" t="s">
        <v>55</v>
      </c>
      <c r="H104" s="3" t="s">
        <v>37</v>
      </c>
      <c r="I104" s="2" t="s">
        <v>56</v>
      </c>
      <c r="J104" s="3" t="s">
        <v>57</v>
      </c>
      <c r="K104" s="2" t="s">
        <v>4</v>
      </c>
      <c r="L104" s="3" t="s">
        <v>2</v>
      </c>
      <c r="N104" s="29" t="s">
        <v>95</v>
      </c>
      <c r="O104" s="5"/>
      <c r="P104" s="4"/>
      <c r="Q104" s="4"/>
    </row>
    <row r="105" ht="15.0" customHeight="1">
      <c r="A105" s="7"/>
      <c r="B105" s="7"/>
      <c r="C105" s="8"/>
      <c r="D105" s="8"/>
      <c r="E105" s="8"/>
      <c r="F105" s="8"/>
      <c r="G105" s="8"/>
      <c r="H105" s="8"/>
      <c r="I105" s="8"/>
      <c r="J105" s="8"/>
      <c r="K105" s="8"/>
      <c r="L105" s="8"/>
      <c r="N105" s="29" t="s">
        <v>96</v>
      </c>
      <c r="O105" s="9">
        <f>882+10</f>
        <v>892</v>
      </c>
    </row>
    <row r="106" ht="14.25" customHeight="1">
      <c r="A106" s="10"/>
      <c r="B106" s="11" t="s">
        <v>7</v>
      </c>
      <c r="C106" s="12"/>
      <c r="D106" s="12"/>
      <c r="E106" s="12">
        <v>0.08</v>
      </c>
      <c r="F106" s="19"/>
      <c r="G106" s="4">
        <f t="shared" ref="G106:G109" si="48">SUM(C106:F106)</f>
        <v>0.08</v>
      </c>
      <c r="H106" s="13">
        <v>0.08</v>
      </c>
      <c r="I106" s="4"/>
      <c r="J106" s="13"/>
      <c r="K106" s="4"/>
      <c r="N106" s="4" t="s">
        <v>8</v>
      </c>
      <c r="O106" s="5">
        <f>$O$105*1.6</f>
        <v>1427.2</v>
      </c>
    </row>
    <row r="107" ht="14.25" customHeight="1">
      <c r="B107" s="11" t="s">
        <v>10</v>
      </c>
      <c r="C107" s="12">
        <v>0.075</v>
      </c>
      <c r="D107" s="12">
        <v>0.075</v>
      </c>
      <c r="E107" s="12"/>
      <c r="F107" s="19"/>
      <c r="G107" s="4">
        <f t="shared" si="48"/>
        <v>0.15</v>
      </c>
      <c r="H107" s="13">
        <v>0.225</v>
      </c>
      <c r="I107" s="4"/>
      <c r="J107" s="13">
        <v>0.15</v>
      </c>
      <c r="K107" s="4">
        <v>0.3</v>
      </c>
      <c r="L107" s="13">
        <v>0.3</v>
      </c>
      <c r="N107" s="4" t="s">
        <v>13</v>
      </c>
      <c r="O107" s="5">
        <v>11.0</v>
      </c>
    </row>
    <row r="108" ht="14.25" customHeight="1">
      <c r="B108" s="11" t="s">
        <v>58</v>
      </c>
      <c r="C108" s="12"/>
      <c r="D108" s="12">
        <v>0.12</v>
      </c>
      <c r="E108" s="12"/>
      <c r="F108" s="19">
        <v>0.12</v>
      </c>
      <c r="G108" s="4">
        <f t="shared" si="48"/>
        <v>0.24</v>
      </c>
      <c r="H108" s="13">
        <v>0.12</v>
      </c>
      <c r="I108" s="4">
        <v>0.48</v>
      </c>
      <c r="J108" s="13">
        <v>0.36</v>
      </c>
      <c r="K108" s="4"/>
      <c r="L108" s="13">
        <v>0.12</v>
      </c>
      <c r="N108" s="4" t="s">
        <v>15</v>
      </c>
      <c r="O108" s="5">
        <v>0.2</v>
      </c>
    </row>
    <row r="109" ht="14.25" customHeight="1">
      <c r="B109" s="11" t="s">
        <v>16</v>
      </c>
      <c r="C109" s="12">
        <v>0.12</v>
      </c>
      <c r="D109" s="12"/>
      <c r="E109" s="12">
        <v>0.12</v>
      </c>
      <c r="F109" s="19"/>
      <c r="G109" s="32">
        <f t="shared" si="48"/>
        <v>0.24</v>
      </c>
      <c r="H109" s="13">
        <v>0.12</v>
      </c>
      <c r="I109" s="32"/>
      <c r="J109" s="13">
        <v>0.12</v>
      </c>
      <c r="K109" s="32"/>
      <c r="L109" s="13">
        <v>0.12</v>
      </c>
      <c r="N109" s="4"/>
      <c r="O109" s="5"/>
    </row>
    <row r="110" ht="14.25" customHeight="1">
      <c r="B110" s="17" t="s">
        <v>7</v>
      </c>
      <c r="C110" s="19"/>
      <c r="D110" s="19"/>
      <c r="E110" s="19"/>
      <c r="F110" s="19"/>
      <c r="G110" s="28">
        <f t="shared" ref="G110:L110" si="49">($O$107-$O$107*($O$108+G106))</f>
        <v>7.92</v>
      </c>
      <c r="H110" s="28">
        <f t="shared" si="49"/>
        <v>7.92</v>
      </c>
      <c r="I110" s="28">
        <f t="shared" si="49"/>
        <v>8.8</v>
      </c>
      <c r="J110" s="28">
        <f t="shared" si="49"/>
        <v>8.8</v>
      </c>
      <c r="K110" s="28">
        <f t="shared" si="49"/>
        <v>8.8</v>
      </c>
      <c r="L110" s="28">
        <f t="shared" si="49"/>
        <v>8.8</v>
      </c>
      <c r="N110" s="4" t="s">
        <v>58</v>
      </c>
      <c r="O110" s="5">
        <v>1.3</v>
      </c>
    </row>
    <row r="111" ht="14.25" customHeight="1">
      <c r="B111" s="17" t="s">
        <v>59</v>
      </c>
      <c r="C111" s="19"/>
      <c r="D111" s="19"/>
      <c r="E111" s="19"/>
      <c r="F111" s="19"/>
      <c r="G111" s="20">
        <f t="shared" ref="G111:L111" si="50">($O$111)*($O$106+$O$105*G107)*($O$110+G108)/($O$107-$O$107*($O$108+G106))</f>
        <v>394.5861111</v>
      </c>
      <c r="H111" s="20">
        <f t="shared" si="50"/>
        <v>379.4322475</v>
      </c>
      <c r="I111" s="20">
        <f t="shared" si="50"/>
        <v>375.2887273</v>
      </c>
      <c r="J111" s="20">
        <f t="shared" si="50"/>
        <v>382.7997727</v>
      </c>
      <c r="K111" s="20">
        <f t="shared" si="50"/>
        <v>325.4786364</v>
      </c>
      <c r="L111" s="20">
        <f t="shared" si="50"/>
        <v>355.5228182</v>
      </c>
      <c r="N111" s="4" t="s">
        <v>60</v>
      </c>
      <c r="O111" s="5">
        <v>1.3</v>
      </c>
    </row>
    <row r="112" ht="14.25" customHeight="1">
      <c r="B112" s="17" t="s">
        <v>61</v>
      </c>
      <c r="C112" s="19"/>
      <c r="D112" s="19"/>
      <c r="E112" s="19"/>
      <c r="F112" s="19"/>
      <c r="G112" s="22">
        <f t="shared" ref="G112:L112" si="51">G114*($O$110+G108)</f>
        <v>2403.94</v>
      </c>
      <c r="H112" s="22">
        <f t="shared" si="51"/>
        <v>2311.618</v>
      </c>
      <c r="I112" s="22">
        <f t="shared" si="51"/>
        <v>2540.416</v>
      </c>
      <c r="J112" s="22">
        <f t="shared" si="51"/>
        <v>2591.26</v>
      </c>
      <c r="K112" s="22">
        <f t="shared" si="51"/>
        <v>2203.24</v>
      </c>
      <c r="L112" s="22">
        <f t="shared" si="51"/>
        <v>2406.616</v>
      </c>
      <c r="O112" s="16"/>
    </row>
    <row r="113" ht="14.25" customHeight="1">
      <c r="A113" s="4"/>
      <c r="B113" s="17" t="s">
        <v>21</v>
      </c>
      <c r="C113" s="19"/>
      <c r="D113" s="19"/>
      <c r="E113" s="19"/>
      <c r="F113" s="19"/>
      <c r="G113" s="22">
        <f t="shared" ref="G113:L113" si="52">($O$106+$O$105*G107)/($O$107-$O$107*($O$108+G106))</f>
        <v>197.0959596</v>
      </c>
      <c r="H113" s="22">
        <f t="shared" si="52"/>
        <v>205.5429293</v>
      </c>
      <c r="I113" s="22">
        <f t="shared" si="52"/>
        <v>162.1818182</v>
      </c>
      <c r="J113" s="22">
        <f t="shared" si="52"/>
        <v>177.3863636</v>
      </c>
      <c r="K113" s="22">
        <f t="shared" si="52"/>
        <v>192.5909091</v>
      </c>
      <c r="L113" s="22">
        <f t="shared" si="52"/>
        <v>192.5909091</v>
      </c>
      <c r="O113" s="16"/>
      <c r="P113" s="4"/>
      <c r="Q113" s="4"/>
    </row>
    <row r="114" ht="14.25" customHeight="1">
      <c r="A114" s="4"/>
      <c r="B114" s="17" t="s">
        <v>22</v>
      </c>
      <c r="C114" s="19"/>
      <c r="D114" s="19"/>
      <c r="E114" s="19"/>
      <c r="F114" s="19"/>
      <c r="G114" s="22">
        <f t="shared" ref="G114:L114" si="53">$O$106+$O$105*G107</f>
        <v>1561</v>
      </c>
      <c r="H114" s="22">
        <f t="shared" si="53"/>
        <v>1627.9</v>
      </c>
      <c r="I114" s="22">
        <f t="shared" si="53"/>
        <v>1427.2</v>
      </c>
      <c r="J114" s="22">
        <f t="shared" si="53"/>
        <v>1561</v>
      </c>
      <c r="K114" s="22">
        <f t="shared" si="53"/>
        <v>1694.8</v>
      </c>
      <c r="L114" s="22">
        <f t="shared" si="53"/>
        <v>1694.8</v>
      </c>
      <c r="O114" s="16"/>
      <c r="P114" s="4"/>
      <c r="Q114" s="4"/>
    </row>
    <row r="115" ht="14.25" customHeight="1">
      <c r="A115" s="4"/>
      <c r="B115" s="4"/>
      <c r="C115" s="19"/>
      <c r="D115" s="19"/>
      <c r="E115" s="19"/>
      <c r="F115" s="19"/>
      <c r="G115" s="23" t="s">
        <v>62</v>
      </c>
      <c r="H115" s="24"/>
      <c r="I115" s="24"/>
      <c r="J115" s="35"/>
      <c r="K115" s="4"/>
      <c r="L115" s="4"/>
      <c r="M115" s="4"/>
      <c r="O115" s="16"/>
      <c r="P115" s="4"/>
      <c r="Q115" s="4"/>
    </row>
    <row r="116" ht="14.25" customHeight="1">
      <c r="A116" s="4"/>
      <c r="B116" s="4"/>
      <c r="C116" s="19"/>
      <c r="D116" s="19"/>
      <c r="E116" s="19"/>
      <c r="F116" s="19"/>
      <c r="G116" s="25"/>
      <c r="H116" s="26"/>
      <c r="I116" s="26"/>
      <c r="J116" s="36"/>
      <c r="K116" s="4"/>
      <c r="L116" s="4"/>
      <c r="M116" s="4"/>
      <c r="O116" s="16"/>
      <c r="P116" s="4"/>
      <c r="Q116" s="4"/>
    </row>
    <row r="117" ht="15.0" customHeight="1">
      <c r="A117" s="1" t="s">
        <v>63</v>
      </c>
      <c r="C117" s="43" t="s">
        <v>55</v>
      </c>
      <c r="H117" s="3" t="s">
        <v>37</v>
      </c>
      <c r="I117" s="2" t="s">
        <v>56</v>
      </c>
      <c r="J117" s="3" t="s">
        <v>57</v>
      </c>
      <c r="K117" s="2" t="s">
        <v>4</v>
      </c>
      <c r="L117" s="3" t="s">
        <v>2</v>
      </c>
      <c r="N117" s="29" t="s">
        <v>95</v>
      </c>
      <c r="O117" s="5"/>
      <c r="P117" s="4"/>
      <c r="Q117" s="4"/>
    </row>
    <row r="118" ht="15.0" customHeight="1">
      <c r="A118" s="7"/>
      <c r="B118" s="7"/>
      <c r="C118" s="8"/>
      <c r="D118" s="8"/>
      <c r="E118" s="8"/>
      <c r="F118" s="8"/>
      <c r="G118" s="8"/>
      <c r="H118" s="8"/>
      <c r="I118" s="8"/>
      <c r="J118" s="8"/>
      <c r="K118" s="8"/>
      <c r="L118" s="8"/>
      <c r="N118" s="29" t="s">
        <v>96</v>
      </c>
      <c r="O118" s="9">
        <f>707+10</f>
        <v>717</v>
      </c>
    </row>
    <row r="119" ht="14.25" customHeight="1">
      <c r="A119" s="44"/>
      <c r="B119" s="11" t="s">
        <v>7</v>
      </c>
      <c r="C119" s="12"/>
      <c r="D119" s="12"/>
      <c r="E119" s="12">
        <v>0.08</v>
      </c>
      <c r="F119" s="19"/>
      <c r="G119" s="4">
        <f t="shared" ref="G119:G122" si="54">SUM(C119:F119)</f>
        <v>0.08</v>
      </c>
      <c r="H119" s="13">
        <v>0.08</v>
      </c>
      <c r="I119" s="4"/>
      <c r="J119" s="13"/>
      <c r="K119" s="4"/>
      <c r="N119" s="4" t="s">
        <v>8</v>
      </c>
      <c r="O119" s="5">
        <f>$O$118*1.6</f>
        <v>1147.2</v>
      </c>
    </row>
    <row r="120" ht="14.25" customHeight="1">
      <c r="A120" s="45"/>
      <c r="B120" s="11" t="s">
        <v>10</v>
      </c>
      <c r="C120" s="12">
        <v>0.075</v>
      </c>
      <c r="D120" s="12">
        <v>0.075</v>
      </c>
      <c r="E120" s="12"/>
      <c r="F120" s="19"/>
      <c r="G120" s="4">
        <f t="shared" si="54"/>
        <v>0.15</v>
      </c>
      <c r="H120" s="13">
        <v>0.225</v>
      </c>
      <c r="I120" s="4"/>
      <c r="J120" s="13">
        <v>0.15</v>
      </c>
      <c r="K120" s="4">
        <v>0.3</v>
      </c>
      <c r="L120" s="13">
        <v>0.3</v>
      </c>
      <c r="N120" s="4" t="s">
        <v>13</v>
      </c>
      <c r="O120" s="5">
        <v>10.0</v>
      </c>
    </row>
    <row r="121" ht="14.25" customHeight="1">
      <c r="A121" s="45"/>
      <c r="B121" s="11" t="s">
        <v>58</v>
      </c>
      <c r="C121" s="12"/>
      <c r="D121" s="12">
        <v>0.12</v>
      </c>
      <c r="E121" s="12"/>
      <c r="F121" s="19">
        <v>0.12</v>
      </c>
      <c r="G121" s="4">
        <f t="shared" si="54"/>
        <v>0.24</v>
      </c>
      <c r="H121" s="13">
        <v>0.12</v>
      </c>
      <c r="I121" s="4">
        <v>0.48</v>
      </c>
      <c r="J121" s="13">
        <v>0.36</v>
      </c>
      <c r="K121" s="4"/>
      <c r="L121" s="13">
        <v>0.12</v>
      </c>
      <c r="N121" s="4" t="s">
        <v>15</v>
      </c>
      <c r="O121" s="5">
        <v>0.0</v>
      </c>
    </row>
    <row r="122" ht="14.25" customHeight="1">
      <c r="A122" s="45"/>
      <c r="B122" s="11" t="s">
        <v>16</v>
      </c>
      <c r="C122" s="12">
        <v>0.12</v>
      </c>
      <c r="D122" s="12"/>
      <c r="E122" s="12">
        <v>0.12</v>
      </c>
      <c r="F122" s="19"/>
      <c r="G122" s="4">
        <f t="shared" si="54"/>
        <v>0.24</v>
      </c>
      <c r="H122" s="13">
        <v>0.12</v>
      </c>
      <c r="I122" s="4"/>
      <c r="J122" s="13">
        <v>0.12</v>
      </c>
      <c r="K122" s="4"/>
      <c r="L122" s="13">
        <v>0.12</v>
      </c>
      <c r="N122" s="4" t="s">
        <v>58</v>
      </c>
      <c r="O122" s="5">
        <v>1.3</v>
      </c>
    </row>
    <row r="123" ht="14.25" customHeight="1">
      <c r="A123" s="45"/>
      <c r="B123" s="17" t="s">
        <v>7</v>
      </c>
      <c r="C123" s="19"/>
      <c r="D123" s="19"/>
      <c r="E123" s="19"/>
      <c r="F123" s="19"/>
      <c r="G123" s="28">
        <f t="shared" ref="G123:L123" si="55">($O$120-$O$120*($O$121+G119))</f>
        <v>9.2</v>
      </c>
      <c r="H123" s="28">
        <f t="shared" si="55"/>
        <v>9.2</v>
      </c>
      <c r="I123" s="28">
        <f t="shared" si="55"/>
        <v>10</v>
      </c>
      <c r="J123" s="28">
        <f t="shared" si="55"/>
        <v>10</v>
      </c>
      <c r="K123" s="28">
        <f t="shared" si="55"/>
        <v>10</v>
      </c>
      <c r="L123" s="28">
        <f t="shared" si="55"/>
        <v>10</v>
      </c>
      <c r="N123" s="4" t="s">
        <v>60</v>
      </c>
      <c r="O123" s="5">
        <v>1.3</v>
      </c>
    </row>
    <row r="124" ht="14.25" customHeight="1">
      <c r="A124" s="45"/>
      <c r="B124" s="17" t="s">
        <v>59</v>
      </c>
      <c r="C124" s="19"/>
      <c r="D124" s="19"/>
      <c r="E124" s="19"/>
      <c r="F124" s="19"/>
      <c r="G124" s="22">
        <f t="shared" ref="G124:L124" si="56">($O$123)*($O$119+$O$118*G120)*($O$122+G121)/($O$120-$O$120*($O$121+G119))</f>
        <v>273.0445109</v>
      </c>
      <c r="H124" s="22">
        <f t="shared" si="56"/>
        <v>262.5583859</v>
      </c>
      <c r="I124" s="22">
        <f t="shared" si="56"/>
        <v>265.46208</v>
      </c>
      <c r="J124" s="22">
        <f t="shared" si="56"/>
        <v>270.77505</v>
      </c>
      <c r="K124" s="22">
        <f t="shared" si="56"/>
        <v>230.2287</v>
      </c>
      <c r="L124" s="22">
        <f t="shared" si="56"/>
        <v>251.48058</v>
      </c>
      <c r="O124" s="16"/>
    </row>
    <row r="125" ht="14.25" customHeight="1">
      <c r="A125" s="45"/>
      <c r="B125" s="17" t="s">
        <v>61</v>
      </c>
      <c r="C125" s="19"/>
      <c r="D125" s="19"/>
      <c r="E125" s="19"/>
      <c r="F125" s="19"/>
      <c r="G125" s="22">
        <f t="shared" ref="G125:L125" si="57">G127*($O$110+G121)</f>
        <v>1932.315</v>
      </c>
      <c r="H125" s="22">
        <f t="shared" si="57"/>
        <v>1858.1055</v>
      </c>
      <c r="I125" s="22">
        <f t="shared" si="57"/>
        <v>2042.016</v>
      </c>
      <c r="J125" s="22">
        <f t="shared" si="57"/>
        <v>2082.885</v>
      </c>
      <c r="K125" s="22">
        <f t="shared" si="57"/>
        <v>1770.99</v>
      </c>
      <c r="L125" s="22">
        <f t="shared" si="57"/>
        <v>1934.466</v>
      </c>
      <c r="O125" s="5"/>
    </row>
    <row r="126" ht="14.25" customHeight="1">
      <c r="A126" s="4"/>
      <c r="B126" s="17" t="s">
        <v>21</v>
      </c>
      <c r="C126" s="19"/>
      <c r="D126" s="19"/>
      <c r="E126" s="19"/>
      <c r="F126" s="19"/>
      <c r="G126" s="22">
        <f t="shared" ref="G126:L126" si="58">($O$119+$O$118*G120)/($O$120-$O$120*($O$121+G119))</f>
        <v>136.3858696</v>
      </c>
      <c r="H126" s="22">
        <f t="shared" si="58"/>
        <v>142.2309783</v>
      </c>
      <c r="I126" s="22">
        <f t="shared" si="58"/>
        <v>114.72</v>
      </c>
      <c r="J126" s="22">
        <f t="shared" si="58"/>
        <v>125.475</v>
      </c>
      <c r="K126" s="22">
        <f t="shared" si="58"/>
        <v>136.23</v>
      </c>
      <c r="L126" s="22">
        <f t="shared" si="58"/>
        <v>136.23</v>
      </c>
      <c r="O126" s="5"/>
      <c r="Q126" s="4"/>
    </row>
    <row r="127" ht="14.25" customHeight="1">
      <c r="A127" s="4"/>
      <c r="B127" s="17" t="s">
        <v>22</v>
      </c>
      <c r="C127" s="19"/>
      <c r="D127" s="19"/>
      <c r="E127" s="19"/>
      <c r="F127" s="19"/>
      <c r="G127" s="22">
        <f t="shared" ref="G127:L127" si="59">$O$119+$O$118*G120</f>
        <v>1254.75</v>
      </c>
      <c r="H127" s="22">
        <f t="shared" si="59"/>
        <v>1308.525</v>
      </c>
      <c r="I127" s="22">
        <f t="shared" si="59"/>
        <v>1147.2</v>
      </c>
      <c r="J127" s="22">
        <f t="shared" si="59"/>
        <v>1254.75</v>
      </c>
      <c r="K127" s="22">
        <f t="shared" si="59"/>
        <v>1362.3</v>
      </c>
      <c r="L127" s="22">
        <f t="shared" si="59"/>
        <v>1362.3</v>
      </c>
      <c r="O127" s="5"/>
      <c r="Q127" s="4"/>
    </row>
    <row r="128" ht="14.25" customHeight="1">
      <c r="A128" s="4"/>
      <c r="B128" s="4"/>
      <c r="C128" s="19"/>
      <c r="D128" s="19"/>
      <c r="E128" s="19"/>
      <c r="F128" s="19"/>
      <c r="G128" s="23" t="s">
        <v>62</v>
      </c>
      <c r="H128" s="24"/>
      <c r="I128" s="24"/>
      <c r="J128" s="35"/>
      <c r="K128" s="4"/>
      <c r="L128" s="4"/>
      <c r="M128" s="4"/>
      <c r="O128" s="5"/>
      <c r="Q128" s="4"/>
    </row>
    <row r="129" ht="14.25" customHeight="1">
      <c r="A129" s="4"/>
      <c r="B129" s="4"/>
      <c r="C129" s="19"/>
      <c r="D129" s="19"/>
      <c r="E129" s="19"/>
      <c r="F129" s="19"/>
      <c r="G129" s="25"/>
      <c r="H129" s="26"/>
      <c r="I129" s="26"/>
      <c r="J129" s="36"/>
      <c r="K129" s="4"/>
      <c r="L129" s="4"/>
      <c r="M129" s="4"/>
      <c r="O129" s="5"/>
      <c r="Q129" s="4"/>
    </row>
    <row r="130" ht="15.0" customHeight="1">
      <c r="A130" s="1" t="s">
        <v>64</v>
      </c>
      <c r="C130" s="43" t="s">
        <v>55</v>
      </c>
      <c r="H130" s="3" t="s">
        <v>37</v>
      </c>
      <c r="I130" s="2" t="s">
        <v>56</v>
      </c>
      <c r="J130" s="3" t="s">
        <v>57</v>
      </c>
      <c r="K130" s="2" t="s">
        <v>4</v>
      </c>
      <c r="L130" s="3" t="s">
        <v>2</v>
      </c>
      <c r="N130" s="29" t="s">
        <v>95</v>
      </c>
      <c r="O130" s="5"/>
      <c r="Q130" s="4"/>
    </row>
    <row r="131" ht="15.0" customHeight="1">
      <c r="A131" s="7"/>
      <c r="B131" s="7"/>
      <c r="C131" s="8"/>
      <c r="D131" s="8"/>
      <c r="E131" s="8"/>
      <c r="F131" s="8"/>
      <c r="G131" s="8"/>
      <c r="H131" s="8"/>
      <c r="I131" s="8"/>
      <c r="J131" s="8"/>
      <c r="K131" s="8"/>
      <c r="L131" s="8"/>
      <c r="N131" s="29" t="s">
        <v>96</v>
      </c>
      <c r="O131" s="9">
        <f>697+10</f>
        <v>707</v>
      </c>
    </row>
    <row r="132" ht="14.25" customHeight="1">
      <c r="A132" s="46"/>
      <c r="B132" s="11" t="s">
        <v>7</v>
      </c>
      <c r="C132" s="12"/>
      <c r="D132" s="12"/>
      <c r="E132" s="12">
        <v>0.08</v>
      </c>
      <c r="F132" s="19"/>
      <c r="G132" s="4">
        <f t="shared" ref="G132:G135" si="60">SUM(C132:F132)</f>
        <v>0.08</v>
      </c>
      <c r="H132" s="13">
        <v>0.08</v>
      </c>
      <c r="I132" s="4"/>
      <c r="J132" s="13"/>
      <c r="K132" s="4"/>
      <c r="N132" s="4" t="s">
        <v>8</v>
      </c>
      <c r="O132" s="5">
        <f>$O$131*1.82</f>
        <v>1286.74</v>
      </c>
    </row>
    <row r="133" ht="14.25" customHeight="1">
      <c r="B133" s="11" t="s">
        <v>10</v>
      </c>
      <c r="C133" s="12">
        <v>0.075</v>
      </c>
      <c r="D133" s="12">
        <v>0.075</v>
      </c>
      <c r="E133" s="12"/>
      <c r="F133" s="19"/>
      <c r="G133" s="4">
        <f t="shared" si="60"/>
        <v>0.15</v>
      </c>
      <c r="H133" s="13">
        <v>0.225</v>
      </c>
      <c r="I133" s="4"/>
      <c r="J133" s="13">
        <v>0.15</v>
      </c>
      <c r="K133" s="4">
        <v>0.3</v>
      </c>
      <c r="L133" s="13">
        <v>0.3</v>
      </c>
      <c r="N133" s="4" t="s">
        <v>13</v>
      </c>
      <c r="O133" s="5">
        <v>10.0</v>
      </c>
    </row>
    <row r="134" ht="14.25" customHeight="1">
      <c r="B134" s="11" t="s">
        <v>58</v>
      </c>
      <c r="C134" s="12"/>
      <c r="D134" s="12">
        <v>0.12</v>
      </c>
      <c r="E134" s="12"/>
      <c r="F134" s="19">
        <v>0.12</v>
      </c>
      <c r="G134" s="4">
        <f t="shared" si="60"/>
        <v>0.24</v>
      </c>
      <c r="H134" s="13">
        <v>0.12</v>
      </c>
      <c r="I134" s="4">
        <v>0.48</v>
      </c>
      <c r="J134" s="13">
        <v>0.36</v>
      </c>
      <c r="K134" s="4"/>
      <c r="L134" s="13">
        <v>0.12</v>
      </c>
      <c r="N134" s="4" t="s">
        <v>15</v>
      </c>
      <c r="O134" s="5">
        <v>0.0</v>
      </c>
    </row>
    <row r="135" ht="14.25" customHeight="1">
      <c r="B135" s="11" t="s">
        <v>16</v>
      </c>
      <c r="C135" s="12">
        <v>0.12</v>
      </c>
      <c r="D135" s="12"/>
      <c r="E135" s="12">
        <v>0.12</v>
      </c>
      <c r="F135" s="19"/>
      <c r="G135" s="4">
        <f t="shared" si="60"/>
        <v>0.24</v>
      </c>
      <c r="H135" s="13">
        <v>0.12</v>
      </c>
      <c r="I135" s="4"/>
      <c r="J135" s="13">
        <v>0.12</v>
      </c>
      <c r="K135" s="4"/>
      <c r="L135" s="13">
        <v>0.12</v>
      </c>
      <c r="N135" s="4" t="s">
        <v>58</v>
      </c>
      <c r="O135" s="5">
        <v>1.3</v>
      </c>
    </row>
    <row r="136" ht="14.25" customHeight="1">
      <c r="B136" s="17" t="s">
        <v>7</v>
      </c>
      <c r="C136" s="19"/>
      <c r="D136" s="19"/>
      <c r="E136" s="19"/>
      <c r="F136" s="19"/>
      <c r="G136" s="28">
        <f t="shared" ref="G136:L136" si="61">($O$133-$O$133*($O$134+G132))</f>
        <v>9.2</v>
      </c>
      <c r="H136" s="28">
        <f t="shared" si="61"/>
        <v>9.2</v>
      </c>
      <c r="I136" s="28">
        <f t="shared" si="61"/>
        <v>10</v>
      </c>
      <c r="J136" s="28">
        <f t="shared" si="61"/>
        <v>10</v>
      </c>
      <c r="K136" s="28">
        <f t="shared" si="61"/>
        <v>10</v>
      </c>
      <c r="L136" s="28">
        <f t="shared" si="61"/>
        <v>10</v>
      </c>
      <c r="N136" s="4" t="s">
        <v>60</v>
      </c>
      <c r="O136" s="5">
        <v>1.3</v>
      </c>
    </row>
    <row r="137" ht="14.25" customHeight="1">
      <c r="B137" s="17" t="s">
        <v>59</v>
      </c>
      <c r="C137" s="19"/>
      <c r="D137" s="19"/>
      <c r="E137" s="19"/>
      <c r="F137" s="19"/>
      <c r="G137" s="22">
        <f t="shared" ref="G137:L137" si="62">($O$136)*($O$132+$O$131*G133)*($O$135+G134)/($O$133-$O$133*($O$134+G132))</f>
        <v>303.0832152</v>
      </c>
      <c r="H137" s="22">
        <f t="shared" si="62"/>
        <v>290.1059228</v>
      </c>
      <c r="I137" s="22">
        <f t="shared" si="62"/>
        <v>297.751636</v>
      </c>
      <c r="J137" s="22">
        <f t="shared" si="62"/>
        <v>300.564082</v>
      </c>
      <c r="K137" s="22">
        <f t="shared" si="62"/>
        <v>253.30396</v>
      </c>
      <c r="L137" s="22">
        <f t="shared" si="62"/>
        <v>276.685864</v>
      </c>
      <c r="O137" s="16"/>
    </row>
    <row r="138" ht="14.25" customHeight="1">
      <c r="B138" s="17" t="s">
        <v>61</v>
      </c>
      <c r="C138" s="19"/>
      <c r="D138" s="19"/>
      <c r="E138" s="19"/>
      <c r="F138" s="19"/>
      <c r="G138" s="22">
        <f t="shared" ref="G138:L138" si="63">G140*($O$110+G134)</f>
        <v>2144.8966</v>
      </c>
      <c r="H138" s="22">
        <f t="shared" si="63"/>
        <v>2053.0573</v>
      </c>
      <c r="I138" s="22">
        <f t="shared" si="63"/>
        <v>2290.3972</v>
      </c>
      <c r="J138" s="22">
        <f t="shared" si="63"/>
        <v>2312.0314</v>
      </c>
      <c r="K138" s="22">
        <f t="shared" si="63"/>
        <v>1948.492</v>
      </c>
      <c r="L138" s="22">
        <f t="shared" si="63"/>
        <v>2128.3528</v>
      </c>
      <c r="O138" s="5"/>
    </row>
    <row r="139" ht="14.25" customHeight="1">
      <c r="A139" s="4"/>
      <c r="B139" s="17" t="s">
        <v>21</v>
      </c>
      <c r="C139" s="19"/>
      <c r="D139" s="19"/>
      <c r="E139" s="19"/>
      <c r="F139" s="19"/>
      <c r="G139" s="22">
        <f t="shared" ref="G139:L139" si="64">($O$132+$O$131*G133)/($O$133-$O$133*($O$134+G132))</f>
        <v>151.3902174</v>
      </c>
      <c r="H139" s="22">
        <f t="shared" si="64"/>
        <v>157.1538043</v>
      </c>
      <c r="I139" s="22">
        <f t="shared" si="64"/>
        <v>128.674</v>
      </c>
      <c r="J139" s="22">
        <f t="shared" si="64"/>
        <v>139.279</v>
      </c>
      <c r="K139" s="22">
        <f t="shared" si="64"/>
        <v>149.884</v>
      </c>
      <c r="L139" s="22">
        <f t="shared" si="64"/>
        <v>149.884</v>
      </c>
      <c r="O139" s="5"/>
      <c r="Q139" s="4"/>
    </row>
    <row r="140" ht="14.25" customHeight="1">
      <c r="A140" s="4"/>
      <c r="B140" s="17" t="s">
        <v>22</v>
      </c>
      <c r="C140" s="19"/>
      <c r="D140" s="19"/>
      <c r="E140" s="19"/>
      <c r="F140" s="19"/>
      <c r="G140" s="22">
        <f t="shared" ref="G140:L140" si="65">$O$132+$O$131*G133</f>
        <v>1392.79</v>
      </c>
      <c r="H140" s="22">
        <f t="shared" si="65"/>
        <v>1445.815</v>
      </c>
      <c r="I140" s="22">
        <f t="shared" si="65"/>
        <v>1286.74</v>
      </c>
      <c r="J140" s="22">
        <f t="shared" si="65"/>
        <v>1392.79</v>
      </c>
      <c r="K140" s="22">
        <f t="shared" si="65"/>
        <v>1498.84</v>
      </c>
      <c r="L140" s="22">
        <f t="shared" si="65"/>
        <v>1498.84</v>
      </c>
      <c r="O140" s="5"/>
      <c r="Q140" s="4"/>
    </row>
    <row r="141" ht="14.25" customHeight="1">
      <c r="A141" s="4"/>
      <c r="B141" s="4"/>
      <c r="C141" s="19"/>
      <c r="D141" s="19"/>
      <c r="E141" s="19"/>
      <c r="F141" s="19"/>
      <c r="G141" s="23" t="s">
        <v>65</v>
      </c>
      <c r="H141" s="24"/>
      <c r="I141" s="24"/>
      <c r="J141" s="35"/>
      <c r="K141" s="4"/>
      <c r="L141" s="4"/>
      <c r="M141" s="4"/>
      <c r="O141" s="16"/>
      <c r="Q141" s="4"/>
    </row>
    <row r="142" ht="14.25" customHeight="1">
      <c r="A142" s="4"/>
      <c r="B142" s="4"/>
      <c r="C142" s="19"/>
      <c r="D142" s="19"/>
      <c r="E142" s="19"/>
      <c r="F142" s="19"/>
      <c r="G142" s="25"/>
      <c r="H142" s="26"/>
      <c r="I142" s="26"/>
      <c r="J142" s="36"/>
      <c r="K142" s="4"/>
      <c r="O142" s="16"/>
    </row>
    <row r="143" ht="15.0" customHeight="1">
      <c r="A143" s="47" t="s">
        <v>66</v>
      </c>
      <c r="C143" s="43" t="s">
        <v>55</v>
      </c>
      <c r="H143" s="3" t="s">
        <v>37</v>
      </c>
      <c r="I143" s="2" t="s">
        <v>56</v>
      </c>
      <c r="J143" s="3" t="s">
        <v>57</v>
      </c>
      <c r="K143" s="2" t="s">
        <v>4</v>
      </c>
      <c r="L143" s="3" t="s">
        <v>2</v>
      </c>
      <c r="N143" s="29" t="s">
        <v>95</v>
      </c>
      <c r="O143" s="5"/>
    </row>
    <row r="144" ht="15.0" customHeight="1">
      <c r="A144" s="7"/>
      <c r="B144" s="7"/>
      <c r="C144" s="8"/>
      <c r="D144" s="8"/>
      <c r="E144" s="8"/>
      <c r="F144" s="8"/>
      <c r="G144" s="8"/>
      <c r="H144" s="8"/>
      <c r="I144" s="8"/>
      <c r="J144" s="8"/>
      <c r="K144" s="8"/>
      <c r="L144" s="8"/>
      <c r="N144" s="29" t="s">
        <v>96</v>
      </c>
      <c r="O144" s="9">
        <f>1326+25</f>
        <v>1351</v>
      </c>
    </row>
    <row r="145" ht="15.0" customHeight="1">
      <c r="A145" s="46"/>
      <c r="B145" s="11" t="s">
        <v>7</v>
      </c>
      <c r="C145" s="12"/>
      <c r="D145" s="12"/>
      <c r="E145" s="12">
        <v>0.08</v>
      </c>
      <c r="F145" s="19"/>
      <c r="G145" s="4">
        <f t="shared" ref="G145:G148" si="66">SUM(C145:F145)</f>
        <v>0.08</v>
      </c>
      <c r="H145" s="13">
        <v>0.08</v>
      </c>
      <c r="I145" s="4"/>
      <c r="J145" s="13"/>
      <c r="K145" s="4"/>
      <c r="N145" s="4" t="s">
        <v>8</v>
      </c>
      <c r="O145" s="9">
        <f>O144*1.91</f>
        <v>2580.41</v>
      </c>
    </row>
    <row r="146" ht="15.0" customHeight="1">
      <c r="B146" s="11" t="s">
        <v>10</v>
      </c>
      <c r="C146" s="12">
        <v>0.075</v>
      </c>
      <c r="D146" s="12">
        <v>0.075</v>
      </c>
      <c r="E146" s="12"/>
      <c r="F146" s="19"/>
      <c r="G146" s="4">
        <f t="shared" si="66"/>
        <v>0.15</v>
      </c>
      <c r="H146" s="13">
        <v>0.225</v>
      </c>
      <c r="I146" s="4"/>
      <c r="J146" s="13">
        <v>0.15</v>
      </c>
      <c r="K146" s="4">
        <v>0.3</v>
      </c>
      <c r="L146" s="13">
        <v>0.3</v>
      </c>
      <c r="N146" s="4" t="s">
        <v>13</v>
      </c>
      <c r="O146" s="9">
        <v>15.6</v>
      </c>
    </row>
    <row r="147" ht="15.0" customHeight="1">
      <c r="B147" s="11" t="s">
        <v>58</v>
      </c>
      <c r="C147" s="12"/>
      <c r="D147" s="12">
        <v>0.12</v>
      </c>
      <c r="E147" s="12"/>
      <c r="F147" s="19">
        <v>0.12</v>
      </c>
      <c r="G147" s="4">
        <f t="shared" si="66"/>
        <v>0.24</v>
      </c>
      <c r="H147" s="13">
        <v>0.12</v>
      </c>
      <c r="I147" s="4">
        <v>0.48</v>
      </c>
      <c r="J147" s="13">
        <v>0.36</v>
      </c>
      <c r="K147" s="4"/>
      <c r="L147" s="13">
        <v>0.12</v>
      </c>
      <c r="N147" s="4" t="s">
        <v>15</v>
      </c>
      <c r="O147" s="5">
        <v>0.0</v>
      </c>
    </row>
    <row r="148" ht="15.0" customHeight="1">
      <c r="B148" s="11" t="s">
        <v>16</v>
      </c>
      <c r="C148" s="12">
        <v>0.12</v>
      </c>
      <c r="D148" s="12"/>
      <c r="E148" s="12">
        <v>0.12</v>
      </c>
      <c r="F148" s="19"/>
      <c r="G148" s="48">
        <f t="shared" si="66"/>
        <v>0.24</v>
      </c>
      <c r="H148" s="13">
        <v>0.12</v>
      </c>
      <c r="I148" s="48"/>
      <c r="J148" s="13">
        <v>0.12</v>
      </c>
      <c r="K148" s="48"/>
      <c r="L148" s="13">
        <v>0.12</v>
      </c>
      <c r="N148" s="4" t="s">
        <v>58</v>
      </c>
      <c r="O148" s="5">
        <v>1.3</v>
      </c>
    </row>
    <row r="149" ht="15.0" customHeight="1">
      <c r="B149" s="17" t="s">
        <v>7</v>
      </c>
      <c r="C149" s="19"/>
      <c r="D149" s="19"/>
      <c r="E149" s="19"/>
      <c r="F149" s="19"/>
      <c r="G149" s="28">
        <f t="shared" ref="G149:L149" si="67">($O$146-$O$146*($O$147+G145))</f>
        <v>14.352</v>
      </c>
      <c r="H149" s="28">
        <f t="shared" si="67"/>
        <v>14.352</v>
      </c>
      <c r="I149" s="28">
        <f t="shared" si="67"/>
        <v>15.6</v>
      </c>
      <c r="J149" s="28">
        <f t="shared" si="67"/>
        <v>15.6</v>
      </c>
      <c r="K149" s="28">
        <f t="shared" si="67"/>
        <v>15.6</v>
      </c>
      <c r="L149" s="28">
        <f t="shared" si="67"/>
        <v>15.6</v>
      </c>
      <c r="N149" s="4" t="s">
        <v>60</v>
      </c>
      <c r="O149" s="5">
        <v>1.3</v>
      </c>
    </row>
    <row r="150" ht="15.0" customHeight="1">
      <c r="B150" s="17" t="s">
        <v>59</v>
      </c>
      <c r="C150" s="19"/>
      <c r="D150" s="19"/>
      <c r="E150" s="19"/>
      <c r="F150" s="19"/>
      <c r="G150" s="22">
        <f t="shared" ref="G150:L150" si="68">($O$149)*(G153)*($O$148+G147)/($O$146-$O$146*($O$147+G145))</f>
        <v>388.2167029</v>
      </c>
      <c r="H150" s="22">
        <f t="shared" si="68"/>
        <v>370.9987953</v>
      </c>
      <c r="I150" s="22">
        <f t="shared" si="68"/>
        <v>382.7608167</v>
      </c>
      <c r="J150" s="22">
        <f t="shared" si="68"/>
        <v>384.9899667</v>
      </c>
      <c r="K150" s="22">
        <f t="shared" si="68"/>
        <v>323.4519167</v>
      </c>
      <c r="L150" s="22">
        <f t="shared" si="68"/>
        <v>353.3090167</v>
      </c>
      <c r="O150" s="16"/>
    </row>
    <row r="151" ht="15.0" customHeight="1">
      <c r="B151" s="17" t="s">
        <v>61</v>
      </c>
      <c r="C151" s="19"/>
      <c r="D151" s="19"/>
      <c r="E151" s="19"/>
      <c r="F151" s="19"/>
      <c r="G151" s="22">
        <f t="shared" ref="G151:L151" si="69">G153*($O$148+G147)</f>
        <v>4285.9124</v>
      </c>
      <c r="H151" s="22">
        <f t="shared" si="69"/>
        <v>4095.8267</v>
      </c>
      <c r="I151" s="22">
        <f t="shared" si="69"/>
        <v>4593.1298</v>
      </c>
      <c r="J151" s="22">
        <f t="shared" si="69"/>
        <v>4619.8796</v>
      </c>
      <c r="K151" s="22">
        <f t="shared" si="69"/>
        <v>3881.423</v>
      </c>
      <c r="L151" s="22">
        <f t="shared" si="69"/>
        <v>4239.7082</v>
      </c>
      <c r="O151" s="16"/>
    </row>
    <row r="152" ht="15.0" customHeight="1">
      <c r="A152" s="4"/>
      <c r="B152" s="17" t="s">
        <v>21</v>
      </c>
      <c r="C152" s="19"/>
      <c r="D152" s="19"/>
      <c r="E152" s="19"/>
      <c r="F152" s="19"/>
      <c r="G152" s="22">
        <f t="shared" ref="G152:L152" si="70">G153/($O$146-$O$146*($O$147+G145))</f>
        <v>193.914437</v>
      </c>
      <c r="H152" s="22">
        <f t="shared" si="70"/>
        <v>200.9744287</v>
      </c>
      <c r="I152" s="22">
        <f t="shared" si="70"/>
        <v>165.4108974</v>
      </c>
      <c r="J152" s="22">
        <f t="shared" si="70"/>
        <v>178.4012821</v>
      </c>
      <c r="K152" s="22">
        <f t="shared" si="70"/>
        <v>191.3916667</v>
      </c>
      <c r="L152" s="22">
        <f t="shared" si="70"/>
        <v>191.3916667</v>
      </c>
      <c r="O152" s="16"/>
    </row>
    <row r="153" ht="15.0" customHeight="1">
      <c r="A153" s="4"/>
      <c r="B153" s="17" t="s">
        <v>22</v>
      </c>
      <c r="C153" s="19"/>
      <c r="D153" s="19"/>
      <c r="E153" s="19"/>
      <c r="F153" s="19"/>
      <c r="G153" s="22">
        <f t="shared" ref="G153:L153" si="71">$O$145+$O$144*G146</f>
        <v>2783.06</v>
      </c>
      <c r="H153" s="22">
        <f t="shared" si="71"/>
        <v>2884.385</v>
      </c>
      <c r="I153" s="22">
        <f t="shared" si="71"/>
        <v>2580.41</v>
      </c>
      <c r="J153" s="22">
        <f t="shared" si="71"/>
        <v>2783.06</v>
      </c>
      <c r="K153" s="22">
        <f t="shared" si="71"/>
        <v>2985.71</v>
      </c>
      <c r="L153" s="22">
        <f t="shared" si="71"/>
        <v>2985.71</v>
      </c>
      <c r="O153" s="16"/>
    </row>
    <row r="154" ht="15.0" customHeight="1">
      <c r="A154" s="4"/>
      <c r="B154" s="4"/>
      <c r="C154" s="19"/>
      <c r="D154" s="19"/>
      <c r="E154" s="19"/>
      <c r="F154" s="19"/>
      <c r="G154" s="23" t="s">
        <v>65</v>
      </c>
      <c r="H154" s="24"/>
      <c r="I154" s="24"/>
      <c r="J154" s="35"/>
      <c r="K154" s="2"/>
      <c r="O154" s="16"/>
    </row>
    <row r="155" ht="15.0" customHeight="1">
      <c r="A155" s="4"/>
      <c r="B155" s="4"/>
      <c r="C155" s="19"/>
      <c r="D155" s="19"/>
      <c r="E155" s="19"/>
      <c r="F155" s="19"/>
      <c r="G155" s="25"/>
      <c r="H155" s="26"/>
      <c r="I155" s="26"/>
      <c r="J155" s="36"/>
      <c r="K155" s="2"/>
      <c r="O155" s="16"/>
    </row>
    <row r="156" ht="15.0" customHeight="1">
      <c r="A156" s="1" t="s">
        <v>67</v>
      </c>
      <c r="C156" s="3" t="s">
        <v>1</v>
      </c>
      <c r="H156" s="3" t="s">
        <v>68</v>
      </c>
      <c r="I156" s="2" t="s">
        <v>56</v>
      </c>
      <c r="J156" s="3" t="s">
        <v>69</v>
      </c>
      <c r="K156" s="2" t="s">
        <v>4</v>
      </c>
      <c r="L156" s="43" t="s">
        <v>70</v>
      </c>
      <c r="N156" s="29" t="s">
        <v>95</v>
      </c>
      <c r="O156" s="5"/>
    </row>
    <row r="157" ht="15.0" customHeight="1">
      <c r="A157" s="7"/>
      <c r="B157" s="7"/>
      <c r="C157" s="8"/>
      <c r="D157" s="8"/>
      <c r="E157" s="8"/>
      <c r="F157" s="8"/>
      <c r="G157" s="8"/>
      <c r="H157" s="8"/>
      <c r="I157" s="8"/>
      <c r="J157" s="8"/>
      <c r="K157" s="8"/>
      <c r="L157" s="8"/>
      <c r="N157" s="29" t="s">
        <v>96</v>
      </c>
      <c r="O157" s="9">
        <f>784+100</f>
        <v>884</v>
      </c>
    </row>
    <row r="158" ht="14.25" customHeight="1">
      <c r="A158" s="44"/>
      <c r="B158" s="11" t="s">
        <v>7</v>
      </c>
      <c r="C158" s="12"/>
      <c r="D158" s="12">
        <v>0.08</v>
      </c>
      <c r="E158" s="12">
        <v>0.08</v>
      </c>
      <c r="F158" s="12"/>
      <c r="G158" s="4">
        <f t="shared" ref="G158:G162" si="72">SUM(C158:F158)</f>
        <v>0.16</v>
      </c>
      <c r="H158" s="13">
        <v>0.16</v>
      </c>
      <c r="N158" s="4" t="s">
        <v>8</v>
      </c>
      <c r="O158" s="5">
        <f>$O$157*1.62</f>
        <v>1432.08</v>
      </c>
    </row>
    <row r="159" ht="14.25" customHeight="1">
      <c r="A159" s="45"/>
      <c r="B159" s="11" t="s">
        <v>9</v>
      </c>
      <c r="C159" s="12">
        <v>0.2</v>
      </c>
      <c r="D159" s="12"/>
      <c r="E159" s="12"/>
      <c r="F159" s="12"/>
      <c r="G159" s="4">
        <f t="shared" si="72"/>
        <v>0.2</v>
      </c>
      <c r="H159" s="13">
        <v>0.2</v>
      </c>
      <c r="J159" s="13">
        <v>0.2</v>
      </c>
      <c r="L159" s="15">
        <v>0.2</v>
      </c>
      <c r="N159" s="4" t="s">
        <v>9</v>
      </c>
      <c r="O159" s="5">
        <v>0.0</v>
      </c>
    </row>
    <row r="160" ht="14.25" customHeight="1">
      <c r="A160" s="45"/>
      <c r="B160" s="11" t="s">
        <v>10</v>
      </c>
      <c r="C160" s="12">
        <v>0.075</v>
      </c>
      <c r="D160" s="12"/>
      <c r="E160" s="12"/>
      <c r="F160" s="12">
        <v>0.075</v>
      </c>
      <c r="G160" s="4">
        <f t="shared" si="72"/>
        <v>0.15</v>
      </c>
      <c r="H160" s="13">
        <v>0.075</v>
      </c>
      <c r="J160" s="13">
        <v>0.075</v>
      </c>
      <c r="K160" s="15">
        <v>0.3</v>
      </c>
      <c r="L160" s="13">
        <v>0.3</v>
      </c>
      <c r="N160" s="4" t="s">
        <v>11</v>
      </c>
      <c r="O160" s="5">
        <v>1.4</v>
      </c>
    </row>
    <row r="161" ht="14.25" customHeight="1">
      <c r="A161" s="45"/>
      <c r="B161" s="11" t="s">
        <v>58</v>
      </c>
      <c r="C161" s="12"/>
      <c r="D161" s="12"/>
      <c r="E161" s="12">
        <v>0.12</v>
      </c>
      <c r="F161" s="12"/>
      <c r="G161" s="4">
        <f t="shared" si="72"/>
        <v>0.12</v>
      </c>
      <c r="H161" s="13">
        <v>0.24</v>
      </c>
      <c r="I161" s="15">
        <v>0.48</v>
      </c>
      <c r="J161" s="13">
        <v>0.36</v>
      </c>
      <c r="N161" s="4" t="s">
        <v>13</v>
      </c>
      <c r="O161" s="5">
        <v>6.1</v>
      </c>
    </row>
    <row r="162" ht="14.25" customHeight="1">
      <c r="A162" s="45"/>
      <c r="B162" s="11" t="s">
        <v>17</v>
      </c>
      <c r="C162" s="12"/>
      <c r="D162" s="12">
        <v>0.08</v>
      </c>
      <c r="E162" s="12"/>
      <c r="F162" s="12">
        <v>0.1</v>
      </c>
      <c r="G162" s="4">
        <f t="shared" si="72"/>
        <v>0.18</v>
      </c>
      <c r="H162" s="13">
        <v>0.08</v>
      </c>
      <c r="N162" s="15" t="s">
        <v>15</v>
      </c>
      <c r="O162" s="16">
        <v>0.1</v>
      </c>
    </row>
    <row r="163" ht="14.25" customHeight="1">
      <c r="A163" s="45"/>
      <c r="B163" s="17" t="s">
        <v>7</v>
      </c>
      <c r="C163" s="19"/>
      <c r="D163" s="19"/>
      <c r="E163" s="19"/>
      <c r="F163" s="19"/>
      <c r="G163" s="28">
        <f t="shared" ref="G163:L163" si="73">($O$161-$O$161*($O$162+G158))</f>
        <v>4.514</v>
      </c>
      <c r="H163" s="28">
        <f t="shared" si="73"/>
        <v>4.514</v>
      </c>
      <c r="I163" s="28">
        <f t="shared" si="73"/>
        <v>5.49</v>
      </c>
      <c r="J163" s="28">
        <f t="shared" si="73"/>
        <v>5.49</v>
      </c>
      <c r="K163" s="28">
        <f t="shared" si="73"/>
        <v>5.49</v>
      </c>
      <c r="L163" s="28">
        <f t="shared" si="73"/>
        <v>5.49</v>
      </c>
      <c r="N163" s="15" t="s">
        <v>58</v>
      </c>
      <c r="O163" s="16">
        <v>1.3</v>
      </c>
    </row>
    <row r="164" ht="14.25" customHeight="1">
      <c r="A164" s="45"/>
      <c r="B164" s="17" t="s">
        <v>71</v>
      </c>
      <c r="C164" s="19"/>
      <c r="D164" s="19"/>
      <c r="E164" s="19"/>
      <c r="F164" s="19"/>
      <c r="G164" s="22">
        <f t="shared" ref="G164:L164" si="74">(((G171)*($O$163+G161))+(G171*G159*$O$160))/($O$161-$O$161*($O$162+G158))</f>
        <v>589.2680549</v>
      </c>
      <c r="H164" s="22">
        <f t="shared" si="74"/>
        <v>604.1319451</v>
      </c>
      <c r="I164" s="22">
        <f t="shared" si="74"/>
        <v>464.317377</v>
      </c>
      <c r="J164" s="22">
        <f t="shared" si="74"/>
        <v>529.4821858</v>
      </c>
      <c r="K164" s="22">
        <f t="shared" si="74"/>
        <v>401.9060109</v>
      </c>
      <c r="L164" s="22">
        <f t="shared" si="74"/>
        <v>488.4703825</v>
      </c>
      <c r="O164" s="16"/>
    </row>
    <row r="165" ht="14.25" customHeight="1">
      <c r="B165" s="17" t="s">
        <v>72</v>
      </c>
      <c r="C165" s="19"/>
      <c r="D165" s="19"/>
      <c r="E165" s="19"/>
      <c r="F165" s="19"/>
      <c r="G165" s="22">
        <f t="shared" ref="G165:L165" si="75">(G171*($O$163+G161))/($O$161-$O$161*($O$162+G158))</f>
        <v>492.21214</v>
      </c>
      <c r="H165" s="22">
        <f t="shared" si="75"/>
        <v>511.1885689</v>
      </c>
      <c r="I165" s="22">
        <f t="shared" si="75"/>
        <v>464.317377</v>
      </c>
      <c r="J165" s="22">
        <f t="shared" si="75"/>
        <v>453.0620765</v>
      </c>
      <c r="K165" s="22">
        <f t="shared" si="75"/>
        <v>401.9060109</v>
      </c>
      <c r="L165" s="22">
        <f t="shared" si="75"/>
        <v>401.9060109</v>
      </c>
      <c r="O165" s="16"/>
    </row>
    <row r="166" ht="14.25" customHeight="1">
      <c r="B166" s="17" t="s">
        <v>73</v>
      </c>
      <c r="C166" s="19"/>
      <c r="D166" s="19"/>
      <c r="E166" s="19"/>
      <c r="F166" s="19"/>
      <c r="G166" s="22">
        <f t="shared" ref="G166:L166" si="76">G171*G159*$O$160+G171*($O$163+G161)</f>
        <v>2659.956</v>
      </c>
      <c r="H166" s="22">
        <f t="shared" si="76"/>
        <v>2727.0516</v>
      </c>
      <c r="I166" s="22">
        <f t="shared" si="76"/>
        <v>2549.1024</v>
      </c>
      <c r="J166" s="22">
        <f t="shared" si="76"/>
        <v>2906.8572</v>
      </c>
      <c r="K166" s="22">
        <f t="shared" si="76"/>
        <v>2206.464</v>
      </c>
      <c r="L166" s="22">
        <f t="shared" si="76"/>
        <v>2681.7024</v>
      </c>
      <c r="O166" s="16"/>
    </row>
    <row r="167" ht="14.25" customHeight="1">
      <c r="B167" s="17" t="s">
        <v>61</v>
      </c>
      <c r="C167" s="19"/>
      <c r="D167" s="19"/>
      <c r="E167" s="19"/>
      <c r="F167" s="19"/>
      <c r="G167" s="22">
        <f t="shared" ref="G167:L167" si="77">G171*($O$163+G161)</f>
        <v>2221.8456</v>
      </c>
      <c r="H167" s="22">
        <f t="shared" si="77"/>
        <v>2307.5052</v>
      </c>
      <c r="I167" s="22">
        <f t="shared" si="77"/>
        <v>2549.1024</v>
      </c>
      <c r="J167" s="22">
        <f t="shared" si="77"/>
        <v>2487.3108</v>
      </c>
      <c r="K167" s="22">
        <f t="shared" si="77"/>
        <v>2206.464</v>
      </c>
      <c r="L167" s="22">
        <f t="shared" si="77"/>
        <v>2206.464</v>
      </c>
      <c r="O167" s="16"/>
    </row>
    <row r="168" ht="14.25" customHeight="1">
      <c r="B168" s="17" t="s">
        <v>31</v>
      </c>
      <c r="C168" s="19"/>
      <c r="D168" s="19"/>
      <c r="E168" s="19"/>
      <c r="F168" s="19"/>
      <c r="G168" s="20">
        <f t="shared" ref="G168:L168" si="78">((G171)*(1-G159)+(G171*G159*$O$160))/($O$161-$O$161*($O$162+G158))</f>
        <v>374.358529</v>
      </c>
      <c r="H168" s="20">
        <f t="shared" si="78"/>
        <v>358.4958795</v>
      </c>
      <c r="I168" s="20">
        <f t="shared" si="78"/>
        <v>260.852459</v>
      </c>
      <c r="J168" s="20">
        <f t="shared" si="78"/>
        <v>294.7632787</v>
      </c>
      <c r="K168" s="20">
        <f t="shared" si="78"/>
        <v>309.1584699</v>
      </c>
      <c r="L168" s="20">
        <f t="shared" si="78"/>
        <v>333.8911475</v>
      </c>
      <c r="O168" s="16"/>
    </row>
    <row r="169" ht="14.25" customHeight="1">
      <c r="B169" s="17" t="s">
        <v>21</v>
      </c>
      <c r="C169" s="19"/>
      <c r="D169" s="19"/>
      <c r="E169" s="19"/>
      <c r="F169" s="19"/>
      <c r="G169" s="22">
        <f t="shared" ref="G169:L169" si="79">($O$158+$O$157*G160)/($O$161-$O$161*($O$162+G158))</f>
        <v>346.6282676</v>
      </c>
      <c r="H169" s="22">
        <f t="shared" si="79"/>
        <v>331.9406292</v>
      </c>
      <c r="I169" s="22">
        <f t="shared" si="79"/>
        <v>260.852459</v>
      </c>
      <c r="J169" s="22">
        <f t="shared" si="79"/>
        <v>272.9289617</v>
      </c>
      <c r="K169" s="22">
        <f t="shared" si="79"/>
        <v>309.1584699</v>
      </c>
      <c r="L169" s="22">
        <f t="shared" si="79"/>
        <v>309.1584699</v>
      </c>
      <c r="O169" s="16"/>
    </row>
    <row r="170" ht="14.25" customHeight="1">
      <c r="B170" s="17" t="s">
        <v>32</v>
      </c>
      <c r="C170" s="19"/>
      <c r="D170" s="19"/>
      <c r="E170" s="19"/>
      <c r="F170" s="19"/>
      <c r="G170" s="22">
        <f t="shared" ref="G170:H170" si="80">G171*$O$160</f>
        <v>2190.552</v>
      </c>
      <c r="H170" s="22">
        <f t="shared" si="80"/>
        <v>2097.732</v>
      </c>
      <c r="I170" s="22">
        <f>I171</f>
        <v>1432.08</v>
      </c>
      <c r="J170" s="22">
        <f>J171*$O$160</f>
        <v>2097.732</v>
      </c>
      <c r="K170" s="22">
        <f>K171</f>
        <v>1697.28</v>
      </c>
      <c r="L170" s="22">
        <f>L171*$O$160</f>
        <v>2376.192</v>
      </c>
      <c r="O170" s="16"/>
    </row>
    <row r="171" ht="14.25" customHeight="1">
      <c r="B171" s="17" t="s">
        <v>22</v>
      </c>
      <c r="C171" s="19"/>
      <c r="D171" s="19"/>
      <c r="E171" s="19"/>
      <c r="F171" s="19"/>
      <c r="G171" s="22">
        <f t="shared" ref="G171:L171" si="81">$O$158+$O$157*G160</f>
        <v>1564.68</v>
      </c>
      <c r="H171" s="22">
        <f t="shared" si="81"/>
        <v>1498.38</v>
      </c>
      <c r="I171" s="22">
        <f t="shared" si="81"/>
        <v>1432.08</v>
      </c>
      <c r="J171" s="22">
        <f t="shared" si="81"/>
        <v>1498.38</v>
      </c>
      <c r="K171" s="22">
        <f t="shared" si="81"/>
        <v>1697.28</v>
      </c>
      <c r="L171" s="22">
        <f t="shared" si="81"/>
        <v>1697.28</v>
      </c>
      <c r="O171" s="16"/>
    </row>
    <row r="172" ht="14.25" customHeight="1">
      <c r="C172" s="19"/>
      <c r="D172" s="19"/>
      <c r="E172" s="19"/>
      <c r="F172" s="19"/>
      <c r="G172" s="23" t="s">
        <v>74</v>
      </c>
      <c r="H172" s="24"/>
      <c r="I172" s="24"/>
      <c r="J172" s="24"/>
      <c r="K172" s="20"/>
      <c r="O172" s="16"/>
    </row>
    <row r="173" ht="14.25" customHeight="1">
      <c r="C173" s="19"/>
      <c r="D173" s="19"/>
      <c r="E173" s="19"/>
      <c r="F173" s="19"/>
      <c r="G173" s="25"/>
      <c r="H173" s="26"/>
      <c r="I173" s="26"/>
      <c r="J173" s="26"/>
      <c r="K173" s="20"/>
      <c r="O173" s="16"/>
    </row>
    <row r="174" ht="14.25" customHeight="1">
      <c r="A174" s="1" t="s">
        <v>75</v>
      </c>
      <c r="C174" s="43" t="s">
        <v>1</v>
      </c>
      <c r="H174" s="3" t="s">
        <v>68</v>
      </c>
      <c r="I174" s="2" t="s">
        <v>56</v>
      </c>
      <c r="J174" s="3" t="s">
        <v>69</v>
      </c>
      <c r="K174" s="2" t="s">
        <v>4</v>
      </c>
      <c r="L174" s="43" t="s">
        <v>70</v>
      </c>
      <c r="N174" s="29" t="s">
        <v>95</v>
      </c>
      <c r="O174" s="5"/>
    </row>
    <row r="175" ht="14.25" customHeight="1">
      <c r="A175" s="7"/>
      <c r="B175" s="7"/>
      <c r="C175" s="8"/>
      <c r="D175" s="8"/>
      <c r="E175" s="8"/>
      <c r="F175" s="8"/>
      <c r="G175" s="8"/>
      <c r="H175" s="8"/>
      <c r="I175" s="8"/>
      <c r="J175" s="8"/>
      <c r="K175" s="8"/>
      <c r="L175" s="8"/>
      <c r="N175" s="29" t="s">
        <v>96</v>
      </c>
      <c r="O175" s="9">
        <f>1461+75</f>
        <v>1536</v>
      </c>
    </row>
    <row r="176" ht="14.25" customHeight="1">
      <c r="A176" s="46"/>
      <c r="B176" s="11" t="s">
        <v>7</v>
      </c>
      <c r="C176" s="12"/>
      <c r="D176" s="12">
        <v>0.08</v>
      </c>
      <c r="E176" s="12">
        <v>0.08</v>
      </c>
      <c r="F176" s="12"/>
      <c r="G176" s="4">
        <f t="shared" ref="G176:G180" si="82">SUM(C176:F176)</f>
        <v>0.16</v>
      </c>
      <c r="H176" s="13">
        <v>0.16</v>
      </c>
      <c r="I176" s="4"/>
      <c r="K176" s="4"/>
      <c r="L176" s="4"/>
      <c r="N176" s="4" t="s">
        <v>8</v>
      </c>
      <c r="O176" s="5">
        <f>$O$175*2</f>
        <v>3072</v>
      </c>
    </row>
    <row r="177" ht="14.25" customHeight="1">
      <c r="B177" s="11" t="s">
        <v>9</v>
      </c>
      <c r="C177" s="12">
        <v>0.2</v>
      </c>
      <c r="D177" s="12"/>
      <c r="E177" s="12"/>
      <c r="F177" s="12"/>
      <c r="G177" s="4">
        <f t="shared" si="82"/>
        <v>0.2</v>
      </c>
      <c r="H177" s="13">
        <v>0.2</v>
      </c>
      <c r="I177" s="4"/>
      <c r="J177" s="13">
        <v>0.2</v>
      </c>
      <c r="K177" s="4"/>
      <c r="L177" s="4">
        <v>0.2</v>
      </c>
      <c r="N177" s="4" t="s">
        <v>9</v>
      </c>
      <c r="O177" s="5">
        <v>0.0</v>
      </c>
    </row>
    <row r="178" ht="14.25" customHeight="1">
      <c r="B178" s="11" t="s">
        <v>10</v>
      </c>
      <c r="C178" s="12">
        <v>0.075</v>
      </c>
      <c r="D178" s="12"/>
      <c r="E178" s="12"/>
      <c r="F178" s="12">
        <v>0.075</v>
      </c>
      <c r="G178" s="4">
        <f t="shared" si="82"/>
        <v>0.15</v>
      </c>
      <c r="H178" s="13">
        <v>0.075</v>
      </c>
      <c r="I178" s="4"/>
      <c r="J178" s="13">
        <v>0.075</v>
      </c>
      <c r="K178" s="4">
        <v>0.3</v>
      </c>
      <c r="L178" s="29">
        <v>0.3</v>
      </c>
      <c r="N178" s="4" t="s">
        <v>11</v>
      </c>
      <c r="O178" s="5">
        <v>1.4</v>
      </c>
    </row>
    <row r="179" ht="14.25" customHeight="1">
      <c r="B179" s="11" t="s">
        <v>58</v>
      </c>
      <c r="C179" s="12"/>
      <c r="D179" s="12"/>
      <c r="E179" s="12">
        <v>0.12</v>
      </c>
      <c r="F179" s="12"/>
      <c r="G179" s="4">
        <f t="shared" si="82"/>
        <v>0.12</v>
      </c>
      <c r="H179" s="13">
        <v>0.24</v>
      </c>
      <c r="I179" s="4">
        <v>0.48</v>
      </c>
      <c r="J179" s="13">
        <v>0.36</v>
      </c>
      <c r="K179" s="4"/>
      <c r="L179" s="4"/>
      <c r="N179" s="4" t="s">
        <v>13</v>
      </c>
      <c r="O179" s="5">
        <v>13.3</v>
      </c>
    </row>
    <row r="180" ht="14.25" customHeight="1">
      <c r="B180" s="11" t="s">
        <v>17</v>
      </c>
      <c r="C180" s="12"/>
      <c r="D180" s="12">
        <v>0.08</v>
      </c>
      <c r="E180" s="12"/>
      <c r="F180" s="12">
        <v>0.1</v>
      </c>
      <c r="G180" s="4">
        <f t="shared" si="82"/>
        <v>0.18</v>
      </c>
      <c r="H180" s="13">
        <v>0.08</v>
      </c>
      <c r="I180" s="4"/>
      <c r="K180" s="4"/>
      <c r="L180" s="4"/>
      <c r="N180" s="4" t="s">
        <v>15</v>
      </c>
      <c r="O180" s="5">
        <v>0.0</v>
      </c>
    </row>
    <row r="181" ht="14.25" customHeight="1">
      <c r="B181" s="17" t="s">
        <v>7</v>
      </c>
      <c r="C181" s="19"/>
      <c r="D181" s="19"/>
      <c r="E181" s="19"/>
      <c r="F181" s="19"/>
      <c r="G181" s="28">
        <f t="shared" ref="G181:L181" si="83">($O$179-$O$179*($O$180+G176))</f>
        <v>11.172</v>
      </c>
      <c r="H181" s="28">
        <f t="shared" si="83"/>
        <v>11.172</v>
      </c>
      <c r="I181" s="28">
        <f t="shared" si="83"/>
        <v>13.3</v>
      </c>
      <c r="J181" s="28">
        <f t="shared" si="83"/>
        <v>13.3</v>
      </c>
      <c r="K181" s="28">
        <f t="shared" si="83"/>
        <v>13.3</v>
      </c>
      <c r="L181" s="28">
        <f t="shared" si="83"/>
        <v>13.3</v>
      </c>
      <c r="N181" s="4" t="s">
        <v>58</v>
      </c>
      <c r="O181" s="5">
        <v>1.3</v>
      </c>
    </row>
    <row r="182" ht="14.25" customHeight="1">
      <c r="B182" s="17" t="s">
        <v>71</v>
      </c>
      <c r="C182" s="19"/>
      <c r="D182" s="19"/>
      <c r="E182" s="19"/>
      <c r="F182" s="19"/>
      <c r="G182" s="22">
        <f t="shared" ref="G182:L182" si="84">((((G189)*($O$181+G179))+(G189*G177*$O$178))/($O$179-$O$179*($O$180+G176)))</f>
        <v>502.5134264</v>
      </c>
      <c r="H182" s="22">
        <f t="shared" si="84"/>
        <v>519.2180451</v>
      </c>
      <c r="I182" s="22">
        <f t="shared" si="84"/>
        <v>411.1398496</v>
      </c>
      <c r="J182" s="22">
        <f t="shared" si="84"/>
        <v>464.8998496</v>
      </c>
      <c r="K182" s="22">
        <f t="shared" si="84"/>
        <v>345.3112782</v>
      </c>
      <c r="L182" s="22">
        <f t="shared" si="84"/>
        <v>419.686015</v>
      </c>
      <c r="O182" s="16"/>
    </row>
    <row r="183" ht="14.25" customHeight="1">
      <c r="B183" s="17" t="s">
        <v>72</v>
      </c>
      <c r="C183" s="19"/>
      <c r="D183" s="19"/>
      <c r="E183" s="19"/>
      <c r="F183" s="19"/>
      <c r="G183" s="22">
        <f t="shared" ref="G183:L183" si="85">(G189*($O$181+G179))/($O$179-$O$179*(O180+G176))</f>
        <v>419.7465091</v>
      </c>
      <c r="H183" s="22">
        <f t="shared" si="85"/>
        <v>439.3383459</v>
      </c>
      <c r="I183" s="22">
        <f t="shared" si="85"/>
        <v>411.1398496</v>
      </c>
      <c r="J183" s="22">
        <f t="shared" si="85"/>
        <v>397.8009023</v>
      </c>
      <c r="K183" s="22">
        <f t="shared" si="85"/>
        <v>345.3112782</v>
      </c>
      <c r="L183" s="22">
        <f t="shared" si="85"/>
        <v>345.3112782</v>
      </c>
      <c r="O183" s="16"/>
    </row>
    <row r="184" ht="14.25" customHeight="1">
      <c r="B184" s="17" t="s">
        <v>73</v>
      </c>
      <c r="C184" s="19"/>
      <c r="D184" s="19"/>
      <c r="E184" s="19"/>
      <c r="F184" s="19"/>
      <c r="G184" s="22">
        <f t="shared" ref="G184:L184" si="86">G189*G177*$O$160+G189*($O$163+G179)</f>
        <v>5614.08</v>
      </c>
      <c r="H184" s="22">
        <f t="shared" si="86"/>
        <v>5800.704</v>
      </c>
      <c r="I184" s="22">
        <f t="shared" si="86"/>
        <v>5468.16</v>
      </c>
      <c r="J184" s="22">
        <f t="shared" si="86"/>
        <v>6183.168</v>
      </c>
      <c r="K184" s="22">
        <f t="shared" si="86"/>
        <v>4592.64</v>
      </c>
      <c r="L184" s="22">
        <f t="shared" si="86"/>
        <v>5581.824</v>
      </c>
      <c r="O184" s="16"/>
    </row>
    <row r="185" ht="14.25" customHeight="1">
      <c r="B185" s="17" t="s">
        <v>61</v>
      </c>
      <c r="C185" s="19"/>
      <c r="D185" s="19"/>
      <c r="E185" s="19"/>
      <c r="F185" s="19"/>
      <c r="G185" s="22">
        <f t="shared" ref="G185:L185" si="87">G189*($O$163+G179)</f>
        <v>4689.408</v>
      </c>
      <c r="H185" s="22">
        <f t="shared" si="87"/>
        <v>4908.288</v>
      </c>
      <c r="I185" s="22">
        <f t="shared" si="87"/>
        <v>5468.16</v>
      </c>
      <c r="J185" s="22">
        <f t="shared" si="87"/>
        <v>5290.752</v>
      </c>
      <c r="K185" s="22">
        <f t="shared" si="87"/>
        <v>4592.64</v>
      </c>
      <c r="L185" s="22">
        <f t="shared" si="87"/>
        <v>4592.64</v>
      </c>
      <c r="O185" s="16"/>
    </row>
    <row r="186" ht="14.25" customHeight="1">
      <c r="B186" s="17" t="s">
        <v>31</v>
      </c>
      <c r="C186" s="19"/>
      <c r="D186" s="19"/>
      <c r="E186" s="19"/>
      <c r="F186" s="19"/>
      <c r="G186" s="22">
        <f t="shared" ref="G186:L186" si="88">((G189)*(1-G177)+(G189*G177*$O$178))/($O$179-$O$179*($O$180+G176))</f>
        <v>319.2438238</v>
      </c>
      <c r="H186" s="22">
        <f t="shared" si="88"/>
        <v>308.1074114</v>
      </c>
      <c r="I186" s="22">
        <f t="shared" si="88"/>
        <v>230.9774436</v>
      </c>
      <c r="J186" s="22">
        <f t="shared" si="88"/>
        <v>258.8102256</v>
      </c>
      <c r="K186" s="22">
        <f t="shared" si="88"/>
        <v>265.6240602</v>
      </c>
      <c r="L186" s="22">
        <f t="shared" si="88"/>
        <v>286.873985</v>
      </c>
      <c r="O186" s="16"/>
    </row>
    <row r="187" ht="14.25" customHeight="1">
      <c r="B187" s="17" t="s">
        <v>21</v>
      </c>
      <c r="C187" s="19"/>
      <c r="D187" s="19"/>
      <c r="E187" s="19"/>
      <c r="F187" s="19"/>
      <c r="G187" s="22">
        <f t="shared" ref="G187:L187" si="89">($O$176+$O$175*G178)/($O$179-$O$179*($O$180+G176))</f>
        <v>295.5961332</v>
      </c>
      <c r="H187" s="22">
        <f t="shared" si="89"/>
        <v>285.2846402</v>
      </c>
      <c r="I187" s="22">
        <f t="shared" si="89"/>
        <v>230.9774436</v>
      </c>
      <c r="J187" s="22">
        <f t="shared" si="89"/>
        <v>239.6390977</v>
      </c>
      <c r="K187" s="22">
        <f t="shared" si="89"/>
        <v>265.6240602</v>
      </c>
      <c r="L187" s="22">
        <f t="shared" si="89"/>
        <v>265.6240602</v>
      </c>
      <c r="O187" s="16"/>
    </row>
    <row r="188" ht="14.25" customHeight="1">
      <c r="B188" s="17" t="s">
        <v>32</v>
      </c>
      <c r="C188" s="19"/>
      <c r="D188" s="19"/>
      <c r="E188" s="19"/>
      <c r="F188" s="19"/>
      <c r="G188" s="22">
        <f t="shared" ref="G188:H188" si="90">G189*$O$160</f>
        <v>4623.36</v>
      </c>
      <c r="H188" s="22">
        <f t="shared" si="90"/>
        <v>4462.08</v>
      </c>
      <c r="I188" s="22">
        <f>I189</f>
        <v>3072</v>
      </c>
      <c r="J188" s="22">
        <f>J189*$O$160</f>
        <v>4462.08</v>
      </c>
      <c r="K188" s="22">
        <f>K189</f>
        <v>3532.8</v>
      </c>
      <c r="L188" s="22">
        <f>L189*$O$160</f>
        <v>4945.92</v>
      </c>
      <c r="O188" s="16"/>
    </row>
    <row r="189" ht="14.25" customHeight="1">
      <c r="B189" s="17" t="s">
        <v>22</v>
      </c>
      <c r="C189" s="19"/>
      <c r="D189" s="19"/>
      <c r="E189" s="19"/>
      <c r="F189" s="19"/>
      <c r="G189" s="22">
        <f t="shared" ref="G189:L189" si="91">$O$176+$O$175*G178</f>
        <v>3302.4</v>
      </c>
      <c r="H189" s="22">
        <f t="shared" si="91"/>
        <v>3187.2</v>
      </c>
      <c r="I189" s="22">
        <f t="shared" si="91"/>
        <v>3072</v>
      </c>
      <c r="J189" s="22">
        <f t="shared" si="91"/>
        <v>3187.2</v>
      </c>
      <c r="K189" s="22">
        <f t="shared" si="91"/>
        <v>3532.8</v>
      </c>
      <c r="L189" s="22">
        <f t="shared" si="91"/>
        <v>3532.8</v>
      </c>
      <c r="O189" s="16"/>
    </row>
    <row r="190" ht="14.25" customHeight="1">
      <c r="C190" s="19"/>
      <c r="D190" s="19"/>
      <c r="E190" s="19"/>
      <c r="F190" s="19"/>
      <c r="G190" s="23" t="s">
        <v>74</v>
      </c>
      <c r="H190" s="24"/>
      <c r="I190" s="24"/>
      <c r="J190" s="24"/>
      <c r="K190" s="20"/>
      <c r="O190" s="16"/>
    </row>
    <row r="191" ht="14.25" customHeight="1">
      <c r="C191" s="19"/>
      <c r="D191" s="19"/>
      <c r="E191" s="19"/>
      <c r="F191" s="19"/>
      <c r="G191" s="25"/>
      <c r="H191" s="26"/>
      <c r="I191" s="26"/>
      <c r="J191" s="26"/>
      <c r="K191" s="20"/>
      <c r="O191" s="16"/>
    </row>
    <row r="192" ht="14.25" customHeight="1">
      <c r="A192" s="1" t="s">
        <v>76</v>
      </c>
      <c r="C192" s="43" t="s">
        <v>1</v>
      </c>
      <c r="H192" s="3" t="s">
        <v>68</v>
      </c>
      <c r="I192" s="2" t="s">
        <v>56</v>
      </c>
      <c r="J192" s="3" t="s">
        <v>69</v>
      </c>
      <c r="K192" s="2" t="s">
        <v>4</v>
      </c>
      <c r="L192" s="43" t="s">
        <v>70</v>
      </c>
      <c r="N192" s="29" t="s">
        <v>95</v>
      </c>
      <c r="O192" s="5"/>
    </row>
    <row r="193" ht="15.0" customHeight="1">
      <c r="A193" s="7"/>
      <c r="B193" s="7"/>
      <c r="C193" s="8"/>
      <c r="D193" s="8"/>
      <c r="E193" s="8"/>
      <c r="F193" s="8"/>
      <c r="G193" s="8"/>
      <c r="H193" s="8"/>
      <c r="I193" s="8"/>
      <c r="J193" s="8"/>
      <c r="K193" s="8"/>
      <c r="L193" s="8"/>
      <c r="N193" s="29" t="s">
        <v>96</v>
      </c>
      <c r="O193" s="9">
        <f>897+100</f>
        <v>997</v>
      </c>
    </row>
    <row r="194" ht="15.0" customHeight="1">
      <c r="A194" s="46"/>
      <c r="B194" s="11" t="s">
        <v>7</v>
      </c>
      <c r="C194" s="12"/>
      <c r="D194" s="12">
        <v>0.08</v>
      </c>
      <c r="E194" s="12">
        <v>0.08</v>
      </c>
      <c r="F194" s="12"/>
      <c r="G194" s="4">
        <f t="shared" ref="G194:G198" si="92">SUM(C194:F194)</f>
        <v>0.16</v>
      </c>
      <c r="H194" s="13">
        <v>0.16</v>
      </c>
      <c r="I194" s="4"/>
      <c r="K194" s="4"/>
      <c r="L194" s="4"/>
      <c r="N194" s="4" t="s">
        <v>8</v>
      </c>
      <c r="O194" s="5">
        <f>$O$193*1.62</f>
        <v>1615.14</v>
      </c>
    </row>
    <row r="195" ht="14.25" customHeight="1">
      <c r="B195" s="11" t="s">
        <v>9</v>
      </c>
      <c r="C195" s="12">
        <v>0.2</v>
      </c>
      <c r="D195" s="12"/>
      <c r="E195" s="12"/>
      <c r="F195" s="12"/>
      <c r="G195" s="4">
        <f t="shared" si="92"/>
        <v>0.2</v>
      </c>
      <c r="H195" s="13">
        <v>0.2</v>
      </c>
      <c r="I195" s="4"/>
      <c r="J195" s="13">
        <v>0.2</v>
      </c>
      <c r="K195" s="4"/>
      <c r="L195" s="4">
        <v>0.2</v>
      </c>
      <c r="N195" s="4" t="s">
        <v>9</v>
      </c>
      <c r="O195" s="5">
        <v>0.0</v>
      </c>
    </row>
    <row r="196" ht="14.25" customHeight="1">
      <c r="B196" s="11" t="s">
        <v>10</v>
      </c>
      <c r="C196" s="12">
        <v>0.075</v>
      </c>
      <c r="D196" s="12"/>
      <c r="E196" s="12"/>
      <c r="F196" s="12">
        <v>0.075</v>
      </c>
      <c r="G196" s="4">
        <f t="shared" si="92"/>
        <v>0.15</v>
      </c>
      <c r="H196" s="13">
        <v>0.075</v>
      </c>
      <c r="I196" s="4"/>
      <c r="J196" s="13">
        <v>0.075</v>
      </c>
      <c r="K196" s="4">
        <v>0.3</v>
      </c>
      <c r="L196" s="29">
        <v>0.3</v>
      </c>
      <c r="N196" s="4" t="s">
        <v>11</v>
      </c>
      <c r="O196" s="5">
        <v>1.4</v>
      </c>
    </row>
    <row r="197" ht="14.25" customHeight="1">
      <c r="B197" s="11" t="s">
        <v>58</v>
      </c>
      <c r="C197" s="12"/>
      <c r="D197" s="12"/>
      <c r="E197" s="12">
        <v>0.12</v>
      </c>
      <c r="F197" s="12"/>
      <c r="G197" s="4">
        <f t="shared" si="92"/>
        <v>0.12</v>
      </c>
      <c r="H197" s="13">
        <v>0.24</v>
      </c>
      <c r="I197" s="4">
        <v>0.48</v>
      </c>
      <c r="J197" s="13">
        <v>0.36</v>
      </c>
      <c r="K197" s="4"/>
      <c r="L197" s="4"/>
      <c r="N197" s="4" t="s">
        <v>13</v>
      </c>
      <c r="O197" s="5">
        <v>10.0</v>
      </c>
    </row>
    <row r="198" ht="14.25" customHeight="1">
      <c r="B198" s="11" t="s">
        <v>17</v>
      </c>
      <c r="C198" s="12"/>
      <c r="D198" s="12">
        <v>0.08</v>
      </c>
      <c r="E198" s="12"/>
      <c r="F198" s="12">
        <v>0.1</v>
      </c>
      <c r="G198" s="4">
        <f t="shared" si="92"/>
        <v>0.18</v>
      </c>
      <c r="H198" s="13">
        <v>0.08</v>
      </c>
      <c r="I198" s="4"/>
      <c r="K198" s="4"/>
      <c r="L198" s="4"/>
      <c r="N198" s="4" t="s">
        <v>15</v>
      </c>
      <c r="O198" s="5">
        <v>0.1</v>
      </c>
    </row>
    <row r="199" ht="14.25" customHeight="1">
      <c r="B199" s="17" t="s">
        <v>7</v>
      </c>
      <c r="C199" s="19"/>
      <c r="D199" s="19"/>
      <c r="E199" s="19"/>
      <c r="F199" s="19"/>
      <c r="G199" s="28">
        <f t="shared" ref="G199:L199" si="93">($O$197-$O$197*($O$198+G194))</f>
        <v>7.4</v>
      </c>
      <c r="H199" s="28">
        <f t="shared" si="93"/>
        <v>7.4</v>
      </c>
      <c r="I199" s="28">
        <f t="shared" si="93"/>
        <v>9</v>
      </c>
      <c r="J199" s="28">
        <f t="shared" si="93"/>
        <v>9</v>
      </c>
      <c r="K199" s="28">
        <f t="shared" si="93"/>
        <v>9</v>
      </c>
      <c r="L199" s="28">
        <f t="shared" si="93"/>
        <v>9</v>
      </c>
      <c r="N199" s="4" t="s">
        <v>58</v>
      </c>
      <c r="O199" s="5">
        <v>1.3</v>
      </c>
    </row>
    <row r="200" ht="14.25" customHeight="1">
      <c r="B200" s="17" t="s">
        <v>71</v>
      </c>
      <c r="C200" s="19"/>
      <c r="D200" s="19"/>
      <c r="E200" s="19"/>
      <c r="F200" s="19"/>
      <c r="G200" s="22">
        <f t="shared" ref="G200:L200" si="94">((((G207)*($O$199+G197))+(G207*G195*$O$196))/($O$197-$O$197*($O$198+G194)))</f>
        <v>405.4017568</v>
      </c>
      <c r="H200" s="22">
        <f t="shared" si="94"/>
        <v>415.6277432</v>
      </c>
      <c r="I200" s="22">
        <f t="shared" si="94"/>
        <v>319.4388</v>
      </c>
      <c r="J200" s="22">
        <f t="shared" si="94"/>
        <v>364.2705667</v>
      </c>
      <c r="K200" s="22">
        <f t="shared" si="94"/>
        <v>276.5013333</v>
      </c>
      <c r="L200" s="22">
        <f t="shared" si="94"/>
        <v>336.0554667</v>
      </c>
      <c r="O200" s="16"/>
    </row>
    <row r="201" ht="14.25" customHeight="1">
      <c r="B201" s="17" t="s">
        <v>72</v>
      </c>
      <c r="C201" s="19"/>
      <c r="D201" s="19"/>
      <c r="E201" s="19"/>
      <c r="F201" s="19"/>
      <c r="G201" s="22">
        <f t="shared" ref="G201:L201" si="95">(G207*($O$199+G197))/($O$197-$O$197*($O$198+G194))</f>
        <v>338.6297027</v>
      </c>
      <c r="H201" s="22">
        <f t="shared" si="95"/>
        <v>351.6850135</v>
      </c>
      <c r="I201" s="22">
        <f t="shared" si="95"/>
        <v>319.4388</v>
      </c>
      <c r="J201" s="22">
        <f t="shared" si="95"/>
        <v>311.6954333</v>
      </c>
      <c r="K201" s="22">
        <f t="shared" si="95"/>
        <v>276.5013333</v>
      </c>
      <c r="L201" s="22">
        <f t="shared" si="95"/>
        <v>276.5013333</v>
      </c>
      <c r="O201" s="16"/>
    </row>
    <row r="202" ht="14.25" customHeight="1">
      <c r="B202" s="17" t="s">
        <v>73</v>
      </c>
      <c r="C202" s="19"/>
      <c r="D202" s="19"/>
      <c r="E202" s="19"/>
      <c r="F202" s="19"/>
      <c r="G202" s="22">
        <f t="shared" ref="G202:L202" si="96">G207*G195*$O$196+G207*($O$199+G197)</f>
        <v>2999.973</v>
      </c>
      <c r="H202" s="22">
        <f t="shared" si="96"/>
        <v>3075.6453</v>
      </c>
      <c r="I202" s="22">
        <f t="shared" si="96"/>
        <v>2874.9492</v>
      </c>
      <c r="J202" s="22">
        <f t="shared" si="96"/>
        <v>3278.4351</v>
      </c>
      <c r="K202" s="22">
        <f t="shared" si="96"/>
        <v>2488.512</v>
      </c>
      <c r="L202" s="22">
        <f t="shared" si="96"/>
        <v>3024.4992</v>
      </c>
      <c r="O202" s="16"/>
    </row>
    <row r="203" ht="14.25" customHeight="1">
      <c r="B203" s="17" t="s">
        <v>61</v>
      </c>
      <c r="C203" s="19"/>
      <c r="D203" s="19"/>
      <c r="E203" s="19"/>
      <c r="F203" s="19"/>
      <c r="G203" s="22">
        <f t="shared" ref="G203:L203" si="97">G207*($O$199+G197)</f>
        <v>2505.8598</v>
      </c>
      <c r="H203" s="22">
        <f t="shared" si="97"/>
        <v>2602.4691</v>
      </c>
      <c r="I203" s="22">
        <f t="shared" si="97"/>
        <v>2874.9492</v>
      </c>
      <c r="J203" s="22">
        <f t="shared" si="97"/>
        <v>2805.2589</v>
      </c>
      <c r="K203" s="22">
        <f t="shared" si="97"/>
        <v>2488.512</v>
      </c>
      <c r="L203" s="22">
        <f t="shared" si="97"/>
        <v>2488.512</v>
      </c>
      <c r="O203" s="16"/>
    </row>
    <row r="204" ht="14.25" customHeight="1">
      <c r="B204" s="17" t="s">
        <v>31</v>
      </c>
      <c r="C204" s="19"/>
      <c r="D204" s="19"/>
      <c r="E204" s="19"/>
      <c r="F204" s="19"/>
      <c r="G204" s="22">
        <f t="shared" ref="G204:L204" si="98">((G207)*(1-G195)+(G207*G195*$O$196))/($O$197-$O$197*($O$198+G194))</f>
        <v>257.5493514</v>
      </c>
      <c r="H204" s="22">
        <f t="shared" si="98"/>
        <v>246.6362432</v>
      </c>
      <c r="I204" s="22">
        <f t="shared" si="98"/>
        <v>179.46</v>
      </c>
      <c r="J204" s="22">
        <f t="shared" si="98"/>
        <v>202.7898</v>
      </c>
      <c r="K204" s="22">
        <f t="shared" si="98"/>
        <v>212.6933333</v>
      </c>
      <c r="L204" s="22">
        <f t="shared" si="98"/>
        <v>229.7088</v>
      </c>
      <c r="O204" s="16"/>
    </row>
    <row r="205" ht="14.25" customHeight="1">
      <c r="B205" s="17" t="s">
        <v>21</v>
      </c>
      <c r="C205" s="19"/>
      <c r="D205" s="19"/>
      <c r="E205" s="19"/>
      <c r="F205" s="19"/>
      <c r="G205" s="22">
        <f t="shared" ref="G205:L205" si="99">($O$194+$O$193*G196)/($O$197-$O$197*($O$198+G194))</f>
        <v>238.4716216</v>
      </c>
      <c r="H205" s="22">
        <f t="shared" si="99"/>
        <v>228.3668919</v>
      </c>
      <c r="I205" s="22">
        <f t="shared" si="99"/>
        <v>179.46</v>
      </c>
      <c r="J205" s="22">
        <f t="shared" si="99"/>
        <v>187.7683333</v>
      </c>
      <c r="K205" s="22">
        <f t="shared" si="99"/>
        <v>212.6933333</v>
      </c>
      <c r="L205" s="22">
        <f t="shared" si="99"/>
        <v>212.6933333</v>
      </c>
      <c r="O205" s="16"/>
    </row>
    <row r="206" ht="14.25" customHeight="1">
      <c r="B206" s="17" t="s">
        <v>32</v>
      </c>
      <c r="C206" s="19"/>
      <c r="D206" s="19"/>
      <c r="E206" s="19"/>
      <c r="F206" s="19"/>
      <c r="G206" s="22">
        <f t="shared" ref="G206:H206" si="100">G207*$O$196</f>
        <v>2470.566</v>
      </c>
      <c r="H206" s="22">
        <f t="shared" si="100"/>
        <v>2365.881</v>
      </c>
      <c r="I206" s="22">
        <f>I207</f>
        <v>1615.14</v>
      </c>
      <c r="J206" s="22">
        <f>J207*$O$196</f>
        <v>2365.881</v>
      </c>
      <c r="K206" s="22">
        <f>K207</f>
        <v>1914.24</v>
      </c>
      <c r="L206" s="22">
        <f>L207*$O$196</f>
        <v>2679.936</v>
      </c>
      <c r="O206" s="16"/>
    </row>
    <row r="207" ht="14.25" customHeight="1">
      <c r="B207" s="17" t="s">
        <v>22</v>
      </c>
      <c r="C207" s="19"/>
      <c r="D207" s="19"/>
      <c r="E207" s="19"/>
      <c r="F207" s="19"/>
      <c r="G207" s="22">
        <f t="shared" ref="G207:L207" si="101">$O$194+$O$193*G196</f>
        <v>1764.69</v>
      </c>
      <c r="H207" s="22">
        <f t="shared" si="101"/>
        <v>1689.915</v>
      </c>
      <c r="I207" s="22">
        <f t="shared" si="101"/>
        <v>1615.14</v>
      </c>
      <c r="J207" s="22">
        <f t="shared" si="101"/>
        <v>1689.915</v>
      </c>
      <c r="K207" s="22">
        <f t="shared" si="101"/>
        <v>1914.24</v>
      </c>
      <c r="L207" s="22">
        <f t="shared" si="101"/>
        <v>1914.24</v>
      </c>
      <c r="O207" s="16"/>
    </row>
    <row r="208" ht="14.25" customHeight="1">
      <c r="C208" s="19"/>
      <c r="D208" s="19"/>
      <c r="E208" s="19"/>
      <c r="F208" s="19"/>
      <c r="G208" s="23" t="s">
        <v>74</v>
      </c>
      <c r="H208" s="24"/>
      <c r="I208" s="24"/>
      <c r="J208" s="24"/>
      <c r="K208" s="20"/>
      <c r="O208" s="16"/>
    </row>
    <row r="209" ht="14.25" customHeight="1">
      <c r="C209" s="19"/>
      <c r="D209" s="19"/>
      <c r="E209" s="19"/>
      <c r="F209" s="19"/>
      <c r="G209" s="25"/>
      <c r="H209" s="26"/>
      <c r="I209" s="26"/>
      <c r="J209" s="26"/>
      <c r="K209" s="20"/>
      <c r="O209" s="16"/>
    </row>
    <row r="210" ht="14.25" customHeight="1">
      <c r="A210" s="1" t="s">
        <v>77</v>
      </c>
      <c r="C210" s="43" t="s">
        <v>1</v>
      </c>
      <c r="H210" s="3" t="s">
        <v>68</v>
      </c>
      <c r="I210" s="2" t="s">
        <v>56</v>
      </c>
      <c r="J210" s="3" t="s">
        <v>69</v>
      </c>
      <c r="K210" s="2" t="s">
        <v>4</v>
      </c>
      <c r="L210" s="43" t="s">
        <v>70</v>
      </c>
      <c r="N210" s="29" t="s">
        <v>95</v>
      </c>
      <c r="O210" s="5"/>
    </row>
    <row r="211" ht="14.25" customHeight="1">
      <c r="A211" s="7"/>
      <c r="B211" s="7"/>
      <c r="C211" s="8"/>
      <c r="D211" s="8"/>
      <c r="E211" s="8"/>
      <c r="F211" s="8"/>
      <c r="G211" s="8"/>
      <c r="H211" s="8"/>
      <c r="I211" s="8"/>
      <c r="J211" s="8"/>
      <c r="K211" s="8"/>
      <c r="L211" s="8"/>
      <c r="N211" s="29" t="s">
        <v>96</v>
      </c>
      <c r="O211" s="9">
        <f>877+100</f>
        <v>977</v>
      </c>
    </row>
    <row r="212" ht="14.25" customHeight="1">
      <c r="A212" s="46"/>
      <c r="B212" s="11" t="s">
        <v>7</v>
      </c>
      <c r="C212" s="12"/>
      <c r="D212" s="12">
        <v>0.08</v>
      </c>
      <c r="E212" s="12">
        <v>0.08</v>
      </c>
      <c r="F212" s="12"/>
      <c r="G212" s="4">
        <f t="shared" ref="G212:G216" si="102">SUM(C212:F212)</f>
        <v>0.16</v>
      </c>
      <c r="H212" s="13">
        <v>0.16</v>
      </c>
      <c r="I212" s="4"/>
      <c r="K212" s="4"/>
      <c r="L212" s="4"/>
      <c r="N212" s="4" t="s">
        <v>8</v>
      </c>
      <c r="O212" s="5">
        <f>$O$211*1.82</f>
        <v>1778.14</v>
      </c>
    </row>
    <row r="213" ht="14.25" customHeight="1">
      <c r="B213" s="11" t="s">
        <v>9</v>
      </c>
      <c r="C213" s="12">
        <v>0.2</v>
      </c>
      <c r="D213" s="12"/>
      <c r="E213" s="12"/>
      <c r="F213" s="12"/>
      <c r="G213" s="4">
        <f t="shared" si="102"/>
        <v>0.2</v>
      </c>
      <c r="H213" s="13">
        <v>0.2</v>
      </c>
      <c r="I213" s="4"/>
      <c r="J213" s="13">
        <v>0.2</v>
      </c>
      <c r="K213" s="4"/>
      <c r="L213" s="4">
        <v>0.2</v>
      </c>
      <c r="N213" s="4" t="s">
        <v>9</v>
      </c>
      <c r="O213" s="5">
        <v>0.0</v>
      </c>
    </row>
    <row r="214" ht="14.25" customHeight="1">
      <c r="B214" s="11" t="s">
        <v>10</v>
      </c>
      <c r="C214" s="12">
        <v>0.075</v>
      </c>
      <c r="D214" s="12"/>
      <c r="E214" s="12"/>
      <c r="F214" s="42">
        <v>0.075</v>
      </c>
      <c r="G214" s="4">
        <f t="shared" si="102"/>
        <v>0.15</v>
      </c>
      <c r="H214" s="13">
        <v>0.075</v>
      </c>
      <c r="I214" s="4"/>
      <c r="J214" s="13">
        <v>0.075</v>
      </c>
      <c r="K214" s="4">
        <v>0.3</v>
      </c>
      <c r="L214" s="29">
        <v>0.3</v>
      </c>
      <c r="N214" s="4" t="s">
        <v>11</v>
      </c>
      <c r="O214" s="5">
        <v>1.4</v>
      </c>
    </row>
    <row r="215" ht="14.25" customHeight="1">
      <c r="B215" s="11" t="s">
        <v>58</v>
      </c>
      <c r="C215" s="12"/>
      <c r="D215" s="12"/>
      <c r="E215" s="12">
        <v>0.12</v>
      </c>
      <c r="F215" s="12"/>
      <c r="G215" s="4">
        <f t="shared" si="102"/>
        <v>0.12</v>
      </c>
      <c r="H215" s="13">
        <v>0.24</v>
      </c>
      <c r="I215" s="4">
        <v>0.48</v>
      </c>
      <c r="J215" s="13">
        <v>0.36</v>
      </c>
      <c r="K215" s="4"/>
      <c r="L215" s="4"/>
      <c r="N215" s="4" t="s">
        <v>13</v>
      </c>
      <c r="O215" s="5">
        <v>15.0</v>
      </c>
    </row>
    <row r="216" ht="14.25" customHeight="1">
      <c r="B216" s="11" t="s">
        <v>17</v>
      </c>
      <c r="C216" s="12"/>
      <c r="D216" s="12">
        <v>0.08</v>
      </c>
      <c r="E216" s="12"/>
      <c r="F216" s="12">
        <v>0.1</v>
      </c>
      <c r="G216" s="4">
        <f t="shared" si="102"/>
        <v>0.18</v>
      </c>
      <c r="H216" s="13">
        <v>0.08</v>
      </c>
      <c r="I216" s="4"/>
      <c r="K216" s="4"/>
      <c r="L216" s="4"/>
      <c r="N216" s="4" t="s">
        <v>15</v>
      </c>
      <c r="O216" s="5">
        <v>0.1</v>
      </c>
    </row>
    <row r="217" ht="14.25" customHeight="1">
      <c r="B217" s="17" t="s">
        <v>7</v>
      </c>
      <c r="C217" s="19"/>
      <c r="D217" s="19"/>
      <c r="E217" s="19"/>
      <c r="F217" s="19"/>
      <c r="G217" s="28">
        <f t="shared" ref="G217:L217" si="103">($O$215-$O$215*($O$216+G212))</f>
        <v>11.1</v>
      </c>
      <c r="H217" s="28">
        <f t="shared" si="103"/>
        <v>11.1</v>
      </c>
      <c r="I217" s="28">
        <f t="shared" si="103"/>
        <v>13.5</v>
      </c>
      <c r="J217" s="28">
        <f t="shared" si="103"/>
        <v>13.5</v>
      </c>
      <c r="K217" s="28">
        <f t="shared" si="103"/>
        <v>13.5</v>
      </c>
      <c r="L217" s="28">
        <f t="shared" si="103"/>
        <v>13.5</v>
      </c>
      <c r="N217" s="4" t="s">
        <v>58</v>
      </c>
      <c r="O217" s="5">
        <v>1.3</v>
      </c>
    </row>
    <row r="218" ht="14.25" customHeight="1">
      <c r="B218" s="17" t="s">
        <v>71</v>
      </c>
      <c r="C218" s="19"/>
      <c r="D218" s="19"/>
      <c r="E218" s="19"/>
      <c r="F218" s="19"/>
      <c r="G218" s="22">
        <f t="shared" ref="G218:L218" si="104">((((G225)*($O$217+G215))+(G225*G213*$O$214))/($O$215-$O$215*($O$216+G212)))</f>
        <v>294.7723423</v>
      </c>
      <c r="H218" s="22">
        <f t="shared" si="104"/>
        <v>303.5653423</v>
      </c>
      <c r="I218" s="22">
        <f t="shared" si="104"/>
        <v>234.4510519</v>
      </c>
      <c r="J218" s="22">
        <f t="shared" si="104"/>
        <v>266.0551926</v>
      </c>
      <c r="K218" s="22">
        <f t="shared" si="104"/>
        <v>199.4527407</v>
      </c>
      <c r="L218" s="22">
        <f t="shared" si="104"/>
        <v>242.4117926</v>
      </c>
      <c r="N218" s="4" t="s">
        <v>39</v>
      </c>
      <c r="O218" s="5">
        <v>3.0</v>
      </c>
    </row>
    <row r="219" ht="14.25" customHeight="1">
      <c r="B219" s="17" t="s">
        <v>72</v>
      </c>
      <c r="C219" s="19"/>
      <c r="D219" s="19"/>
      <c r="E219" s="19"/>
      <c r="F219" s="19"/>
      <c r="G219" s="22">
        <f t="shared" ref="G219:L219" si="105">(G225*($O$214+G215))/($O$215-$O$215*($O$216+G212))</f>
        <v>263.5611532</v>
      </c>
      <c r="H219" s="22">
        <f t="shared" si="105"/>
        <v>273.5423964</v>
      </c>
      <c r="I219" s="22">
        <f t="shared" si="105"/>
        <v>247.6224593</v>
      </c>
      <c r="J219" s="22">
        <f t="shared" si="105"/>
        <v>241.3696593</v>
      </c>
      <c r="K219" s="22">
        <f t="shared" si="105"/>
        <v>214.7952593</v>
      </c>
      <c r="L219" s="22">
        <f t="shared" si="105"/>
        <v>214.7952593</v>
      </c>
      <c r="O219" s="16"/>
    </row>
    <row r="220" ht="14.25" customHeight="1">
      <c r="B220" s="17" t="s">
        <v>73</v>
      </c>
      <c r="C220" s="19"/>
      <c r="D220" s="19"/>
      <c r="E220" s="19"/>
      <c r="F220" s="19"/>
      <c r="G220" s="22">
        <f t="shared" ref="G220:L220" si="106">G225*G213*$O$214+G225*($O$217+G215)</f>
        <v>3271.973</v>
      </c>
      <c r="H220" s="22">
        <f t="shared" si="106"/>
        <v>3369.5753</v>
      </c>
      <c r="I220" s="22">
        <f t="shared" si="106"/>
        <v>3165.0892</v>
      </c>
      <c r="J220" s="22">
        <f t="shared" si="106"/>
        <v>3591.7451</v>
      </c>
      <c r="K220" s="22">
        <f t="shared" si="106"/>
        <v>2692.612</v>
      </c>
      <c r="L220" s="22">
        <f t="shared" si="106"/>
        <v>3272.5592</v>
      </c>
      <c r="O220" s="16"/>
    </row>
    <row r="221" ht="14.25" customHeight="1">
      <c r="B221" s="17" t="s">
        <v>61</v>
      </c>
      <c r="C221" s="19"/>
      <c r="D221" s="19"/>
      <c r="E221" s="19"/>
      <c r="F221" s="19"/>
      <c r="G221" s="22">
        <f t="shared" ref="G221:L221" si="107">G225*($O$217+G215)</f>
        <v>2733.0598</v>
      </c>
      <c r="H221" s="22">
        <f t="shared" si="107"/>
        <v>2851.1791</v>
      </c>
      <c r="I221" s="22">
        <f t="shared" si="107"/>
        <v>3165.0892</v>
      </c>
      <c r="J221" s="22">
        <f t="shared" si="107"/>
        <v>3073.3489</v>
      </c>
      <c r="K221" s="22">
        <f t="shared" si="107"/>
        <v>2692.612</v>
      </c>
      <c r="L221" s="22">
        <f t="shared" si="107"/>
        <v>2692.612</v>
      </c>
      <c r="O221" s="16"/>
    </row>
    <row r="222" ht="14.25" customHeight="1">
      <c r="B222" s="17" t="s">
        <v>31</v>
      </c>
      <c r="C222" s="19"/>
      <c r="D222" s="19"/>
      <c r="E222" s="19"/>
      <c r="F222" s="19"/>
      <c r="G222" s="22">
        <f t="shared" ref="G222:L222" si="108">((G225)*(1-G213)+(G225*G213*$O$214))/($O$215-$O$215*($O$216+G212))</f>
        <v>187.2671351</v>
      </c>
      <c r="H222" s="22">
        <f t="shared" si="108"/>
        <v>180.1376757</v>
      </c>
      <c r="I222" s="22">
        <f t="shared" si="108"/>
        <v>131.7140741</v>
      </c>
      <c r="J222" s="22">
        <f t="shared" si="108"/>
        <v>148.1132</v>
      </c>
      <c r="K222" s="22">
        <f t="shared" si="108"/>
        <v>153.4251852</v>
      </c>
      <c r="L222" s="22">
        <f t="shared" si="108"/>
        <v>165.6992</v>
      </c>
      <c r="O222" s="16"/>
    </row>
    <row r="223" ht="14.25" customHeight="1">
      <c r="B223" s="17" t="s">
        <v>21</v>
      </c>
      <c r="C223" s="19"/>
      <c r="D223" s="19"/>
      <c r="E223" s="19"/>
      <c r="F223" s="19"/>
      <c r="G223" s="22">
        <f t="shared" ref="G223:L223" si="109">(G225)/($O$215-$O$215*($O$216+G212))</f>
        <v>173.3954955</v>
      </c>
      <c r="H223" s="22">
        <f t="shared" si="109"/>
        <v>166.7941441</v>
      </c>
      <c r="I223" s="22">
        <f t="shared" si="109"/>
        <v>131.7140741</v>
      </c>
      <c r="J223" s="22">
        <f t="shared" si="109"/>
        <v>137.1418519</v>
      </c>
      <c r="K223" s="22">
        <f t="shared" si="109"/>
        <v>153.4251852</v>
      </c>
      <c r="L223" s="22">
        <f t="shared" si="109"/>
        <v>153.4251852</v>
      </c>
      <c r="O223" s="16"/>
    </row>
    <row r="224" ht="14.25" customHeight="1">
      <c r="B224" s="17" t="s">
        <v>32</v>
      </c>
      <c r="C224" s="19"/>
      <c r="D224" s="19"/>
      <c r="E224" s="19"/>
      <c r="F224" s="19"/>
      <c r="G224" s="22">
        <f t="shared" ref="G224:H224" si="110">G225*$O$214</f>
        <v>2694.566</v>
      </c>
      <c r="H224" s="22">
        <f t="shared" si="110"/>
        <v>2591.981</v>
      </c>
      <c r="I224" s="22">
        <f>I225</f>
        <v>1778.14</v>
      </c>
      <c r="J224" s="22">
        <f>J225*$O$214</f>
        <v>2591.981</v>
      </c>
      <c r="K224" s="22">
        <f>K225</f>
        <v>2071.24</v>
      </c>
      <c r="L224" s="22">
        <f>L225*$O$214</f>
        <v>2899.736</v>
      </c>
      <c r="O224" s="16"/>
    </row>
    <row r="225" ht="14.25" customHeight="1">
      <c r="B225" s="17" t="s">
        <v>22</v>
      </c>
      <c r="C225" s="19"/>
      <c r="D225" s="19"/>
      <c r="E225" s="19"/>
      <c r="F225" s="19"/>
      <c r="G225" s="22">
        <f t="shared" ref="G225:L225" si="111">($O$212+$O$211*G214)</f>
        <v>1924.69</v>
      </c>
      <c r="H225" s="22">
        <f t="shared" si="111"/>
        <v>1851.415</v>
      </c>
      <c r="I225" s="22">
        <f t="shared" si="111"/>
        <v>1778.14</v>
      </c>
      <c r="J225" s="22">
        <f t="shared" si="111"/>
        <v>1851.415</v>
      </c>
      <c r="K225" s="22">
        <f t="shared" si="111"/>
        <v>2071.24</v>
      </c>
      <c r="L225" s="22">
        <f t="shared" si="111"/>
        <v>2071.24</v>
      </c>
      <c r="O225" s="16"/>
    </row>
    <row r="226" ht="14.25" customHeight="1">
      <c r="C226" s="19"/>
      <c r="D226" s="19"/>
      <c r="E226" s="19"/>
      <c r="F226" s="19"/>
      <c r="G226" s="23" t="s">
        <v>78</v>
      </c>
      <c r="H226" s="24"/>
      <c r="I226" s="24"/>
      <c r="J226" s="24"/>
      <c r="K226" s="20"/>
      <c r="O226" s="16"/>
    </row>
    <row r="227" ht="14.25" customHeight="1">
      <c r="C227" s="19"/>
      <c r="D227" s="19"/>
      <c r="E227" s="19"/>
      <c r="F227" s="19"/>
      <c r="G227" s="25"/>
      <c r="H227" s="26"/>
      <c r="I227" s="26"/>
      <c r="J227" s="26"/>
      <c r="K227" s="20"/>
      <c r="O227" s="16"/>
    </row>
    <row r="228" ht="15.0" customHeight="1">
      <c r="A228" s="1" t="s">
        <v>79</v>
      </c>
      <c r="C228" s="43" t="s">
        <v>1</v>
      </c>
      <c r="H228" s="2" t="s">
        <v>4</v>
      </c>
      <c r="I228" s="2" t="s">
        <v>80</v>
      </c>
      <c r="N228" s="29" t="s">
        <v>95</v>
      </c>
      <c r="O228" s="5"/>
    </row>
    <row r="229" ht="15.0" customHeight="1">
      <c r="A229" s="7"/>
      <c r="B229" s="7"/>
      <c r="C229" s="8"/>
      <c r="D229" s="8"/>
      <c r="E229" s="8"/>
      <c r="F229" s="8"/>
      <c r="G229" s="8"/>
      <c r="H229" s="8"/>
      <c r="I229" s="8"/>
      <c r="N229" s="29" t="s">
        <v>96</v>
      </c>
      <c r="O229" s="9">
        <v>1309.0</v>
      </c>
    </row>
    <row r="230" ht="14.25" customHeight="1">
      <c r="A230" s="46"/>
      <c r="B230" s="11" t="s">
        <v>7</v>
      </c>
      <c r="C230" s="12">
        <v>0.08</v>
      </c>
      <c r="D230" s="12"/>
      <c r="E230" s="12">
        <v>0.08</v>
      </c>
      <c r="F230" s="12">
        <v>0.08</v>
      </c>
      <c r="G230" s="4">
        <f t="shared" ref="G230:G233" si="112">SUM(C230:F230)</f>
        <v>0.24</v>
      </c>
      <c r="I230" s="15">
        <v>0.16</v>
      </c>
      <c r="N230" s="4" t="s">
        <v>8</v>
      </c>
      <c r="O230" s="5">
        <f>$O$229*1.8</f>
        <v>2356.2</v>
      </c>
    </row>
    <row r="231" ht="14.25" customHeight="1">
      <c r="B231" s="11" t="s">
        <v>9</v>
      </c>
      <c r="C231" s="12"/>
      <c r="D231" s="12">
        <v>0.1</v>
      </c>
      <c r="E231" s="12">
        <v>0.1</v>
      </c>
      <c r="F231" s="12"/>
      <c r="G231" s="4">
        <f t="shared" si="112"/>
        <v>0.2</v>
      </c>
      <c r="N231" s="4" t="s">
        <v>13</v>
      </c>
      <c r="O231" s="5">
        <v>22.2</v>
      </c>
    </row>
    <row r="232" ht="14.25" customHeight="1">
      <c r="B232" s="11" t="s">
        <v>10</v>
      </c>
      <c r="C232" s="12">
        <v>0.08</v>
      </c>
      <c r="D232" s="12">
        <v>0.08</v>
      </c>
      <c r="E232" s="12"/>
      <c r="F232" s="12"/>
      <c r="G232" s="4">
        <f t="shared" si="112"/>
        <v>0.16</v>
      </c>
      <c r="H232" s="15">
        <v>0.32</v>
      </c>
      <c r="N232" s="4" t="s">
        <v>15</v>
      </c>
      <c r="O232" s="5">
        <v>0.2</v>
      </c>
    </row>
    <row r="233" ht="14.25" customHeight="1">
      <c r="B233" s="11" t="s">
        <v>58</v>
      </c>
      <c r="C233" s="12"/>
      <c r="D233" s="12"/>
      <c r="E233" s="12"/>
      <c r="F233" s="12">
        <v>0.1</v>
      </c>
      <c r="G233" s="4">
        <f t="shared" si="112"/>
        <v>0.1</v>
      </c>
      <c r="N233" s="4" t="s">
        <v>58</v>
      </c>
      <c r="O233" s="5">
        <v>1.0</v>
      </c>
    </row>
    <row r="234" ht="14.25" customHeight="1">
      <c r="B234" s="17" t="s">
        <v>7</v>
      </c>
      <c r="C234" s="19"/>
      <c r="D234" s="19"/>
      <c r="E234" s="19"/>
      <c r="F234" s="19"/>
      <c r="G234" s="28">
        <f t="shared" ref="G234:I234" si="113">($O$231-$O$231*($O$232+G230))</f>
        <v>12.432</v>
      </c>
      <c r="H234" s="28">
        <f t="shared" si="113"/>
        <v>17.76</v>
      </c>
      <c r="I234" s="28">
        <f t="shared" si="113"/>
        <v>14.208</v>
      </c>
      <c r="O234" s="16"/>
    </row>
    <row r="235" ht="14.25" customHeight="1">
      <c r="B235" s="17" t="s">
        <v>46</v>
      </c>
      <c r="C235" s="19"/>
      <c r="D235" s="19"/>
      <c r="E235" s="19"/>
      <c r="F235" s="19"/>
      <c r="G235" s="22">
        <f t="shared" ref="G235:I235" si="114">G236/($O$231-$O$231*($O$232+G230))</f>
        <v>206.3738739</v>
      </c>
      <c r="H235" s="22">
        <f t="shared" si="114"/>
        <v>156.2545045</v>
      </c>
      <c r="I235" s="22">
        <f t="shared" si="114"/>
        <v>165.8361486</v>
      </c>
      <c r="O235" s="16"/>
    </row>
    <row r="236" ht="14.25" customHeight="1">
      <c r="B236" s="17" t="s">
        <v>10</v>
      </c>
      <c r="C236" s="19"/>
      <c r="D236" s="19"/>
      <c r="E236" s="19"/>
      <c r="F236" s="19"/>
      <c r="G236" s="22">
        <f t="shared" ref="G236:I236" si="115">($O$230+$O$229*G232)</f>
        <v>2565.64</v>
      </c>
      <c r="H236" s="22">
        <f t="shared" si="115"/>
        <v>2775.08</v>
      </c>
      <c r="I236" s="22">
        <f t="shared" si="115"/>
        <v>2356.2</v>
      </c>
      <c r="O236" s="16"/>
    </row>
    <row r="237" ht="14.25" customHeight="1">
      <c r="B237" s="17" t="s">
        <v>81</v>
      </c>
      <c r="C237" s="19"/>
      <c r="D237" s="19"/>
      <c r="E237" s="19"/>
      <c r="F237" s="19"/>
      <c r="G237" s="22">
        <f t="shared" ref="G237:I237" si="116">G231*100</f>
        <v>20</v>
      </c>
      <c r="H237" s="22">
        <f t="shared" si="116"/>
        <v>0</v>
      </c>
      <c r="I237" s="22">
        <f t="shared" si="116"/>
        <v>0</v>
      </c>
      <c r="O237" s="16"/>
    </row>
    <row r="238" ht="14.25" customHeight="1">
      <c r="C238" s="19"/>
      <c r="D238" s="19"/>
      <c r="E238" s="19"/>
      <c r="F238" s="19"/>
      <c r="G238" s="23" t="s">
        <v>82</v>
      </c>
      <c r="H238" s="24"/>
      <c r="I238" s="35"/>
      <c r="O238" s="16"/>
      <c r="P238" s="4"/>
      <c r="Q238" s="4"/>
    </row>
    <row r="239" ht="14.25" customHeight="1">
      <c r="C239" s="19"/>
      <c r="D239" s="19"/>
      <c r="E239" s="19"/>
      <c r="F239" s="19"/>
      <c r="G239" s="25"/>
      <c r="H239" s="26"/>
      <c r="I239" s="36"/>
      <c r="N239" s="4"/>
      <c r="O239" s="5"/>
    </row>
    <row r="240" ht="14.25" customHeight="1">
      <c r="A240" s="1" t="s">
        <v>83</v>
      </c>
      <c r="C240" s="2" t="s">
        <v>1</v>
      </c>
      <c r="H240" s="2" t="s">
        <v>4</v>
      </c>
      <c r="I240" s="38"/>
      <c r="J240" s="4"/>
      <c r="M240" s="4"/>
      <c r="N240" s="29" t="s">
        <v>95</v>
      </c>
      <c r="O240" s="5"/>
    </row>
    <row r="241" ht="14.25" customHeight="1">
      <c r="A241" s="7"/>
      <c r="B241" s="7"/>
      <c r="C241" s="8"/>
      <c r="D241" s="8"/>
      <c r="E241" s="8"/>
      <c r="F241" s="8"/>
      <c r="G241" s="8"/>
      <c r="H241" s="8"/>
      <c r="I241" s="38"/>
      <c r="J241" s="4"/>
      <c r="M241" s="4"/>
      <c r="N241" s="29" t="s">
        <v>96</v>
      </c>
      <c r="O241" s="9">
        <v>349.0</v>
      </c>
    </row>
    <row r="242" ht="14.25" customHeight="1">
      <c r="A242" s="10"/>
      <c r="B242" s="11" t="s">
        <v>7</v>
      </c>
      <c r="C242" s="49"/>
      <c r="D242" s="49">
        <v>0.08</v>
      </c>
      <c r="E242" s="49"/>
      <c r="F242" s="49">
        <v>0.04</v>
      </c>
      <c r="G242" s="4">
        <f t="shared" ref="G242:G245" si="117">SUM(C242:F242)</f>
        <v>0.12</v>
      </c>
      <c r="H242" s="4"/>
      <c r="I242" s="4"/>
      <c r="J242" s="4"/>
      <c r="M242" s="4"/>
      <c r="N242" s="4" t="s">
        <v>8</v>
      </c>
      <c r="O242" s="5">
        <f>$O$241*1.72</f>
        <v>600.28</v>
      </c>
    </row>
    <row r="243" ht="14.25" customHeight="1">
      <c r="B243" s="11" t="s">
        <v>10</v>
      </c>
      <c r="C243" s="49">
        <v>0.08</v>
      </c>
      <c r="D243" s="49">
        <v>0.08</v>
      </c>
      <c r="E243" s="49">
        <v>0.1</v>
      </c>
      <c r="F243" s="49"/>
      <c r="G243" s="4">
        <f t="shared" si="117"/>
        <v>0.26</v>
      </c>
      <c r="H243" s="4">
        <v>0.32</v>
      </c>
      <c r="I243" s="4"/>
      <c r="J243" s="4"/>
      <c r="M243" s="4"/>
      <c r="N243" s="4" t="s">
        <v>13</v>
      </c>
      <c r="O243" s="5">
        <v>12.8</v>
      </c>
    </row>
    <row r="244" ht="14.25" customHeight="1">
      <c r="B244" s="11" t="s">
        <v>16</v>
      </c>
      <c r="C244" s="49"/>
      <c r="D244" s="49"/>
      <c r="E244" s="49">
        <v>0.12</v>
      </c>
      <c r="F244" s="49">
        <v>0.12</v>
      </c>
      <c r="G244" s="4">
        <f t="shared" si="117"/>
        <v>0.24</v>
      </c>
      <c r="H244" s="4"/>
      <c r="I244" s="4"/>
      <c r="J244" s="4"/>
      <c r="M244" s="4"/>
      <c r="N244" s="4" t="s">
        <v>15</v>
      </c>
      <c r="O244" s="5">
        <v>0.2</v>
      </c>
    </row>
    <row r="245" ht="14.25" customHeight="1">
      <c r="B245" s="11" t="s">
        <v>17</v>
      </c>
      <c r="C245" s="49">
        <v>0.13</v>
      </c>
      <c r="D245" s="49"/>
      <c r="E245" s="49"/>
      <c r="F245" s="49"/>
      <c r="G245" s="4">
        <f t="shared" si="117"/>
        <v>0.13</v>
      </c>
      <c r="H245" s="4"/>
      <c r="I245" s="4"/>
      <c r="J245" s="4"/>
      <c r="M245" s="4"/>
      <c r="N245" s="4" t="s">
        <v>39</v>
      </c>
      <c r="O245" s="5">
        <v>5.0</v>
      </c>
    </row>
    <row r="246" ht="14.25" customHeight="1">
      <c r="B246" s="17" t="s">
        <v>7</v>
      </c>
      <c r="C246" s="50"/>
      <c r="D246" s="50"/>
      <c r="E246" s="50"/>
      <c r="F246" s="50"/>
      <c r="G246" s="28">
        <f t="shared" ref="G246:H246" si="118">($O$243-$O$243*($O$244+G242))</f>
        <v>8.704</v>
      </c>
      <c r="H246" s="28">
        <f t="shared" si="118"/>
        <v>10.24</v>
      </c>
      <c r="I246" s="22"/>
      <c r="J246" s="4"/>
      <c r="M246" s="4"/>
      <c r="O246" s="16"/>
    </row>
    <row r="247" ht="14.25" customHeight="1">
      <c r="B247" s="40" t="s">
        <v>46</v>
      </c>
      <c r="C247" s="50"/>
      <c r="D247" s="50"/>
      <c r="E247" s="50"/>
      <c r="F247" s="50"/>
      <c r="G247" s="22">
        <f t="shared" ref="G247:H247" si="119">G248/($O$243-$O$243*($O$244+G242))</f>
        <v>396.9554228</v>
      </c>
      <c r="H247" s="22">
        <f t="shared" si="119"/>
        <v>347.6367188</v>
      </c>
      <c r="I247" s="22"/>
      <c r="J247" s="4"/>
      <c r="M247" s="4"/>
      <c r="N247" s="4"/>
      <c r="O247" s="5"/>
    </row>
    <row r="248" ht="14.25" customHeight="1">
      <c r="B248" s="40" t="s">
        <v>47</v>
      </c>
      <c r="C248" s="50"/>
      <c r="D248" s="50"/>
      <c r="E248" s="50"/>
      <c r="F248" s="50"/>
      <c r="G248" s="22">
        <f t="shared" ref="G248:H248" si="120">$O$245*($O$242+$O$241*G243)</f>
        <v>3455.1</v>
      </c>
      <c r="H248" s="22">
        <f t="shared" si="120"/>
        <v>3559.8</v>
      </c>
      <c r="I248" s="22"/>
      <c r="J248" s="4"/>
      <c r="M248" s="4"/>
      <c r="N248" s="4"/>
      <c r="O248" s="5"/>
    </row>
    <row r="249" ht="14.25" customHeight="1">
      <c r="A249" s="4"/>
      <c r="B249" s="4"/>
      <c r="C249" s="50"/>
      <c r="D249" s="50"/>
      <c r="E249" s="50"/>
      <c r="F249" s="50"/>
      <c r="G249" s="23" t="s">
        <v>82</v>
      </c>
      <c r="H249" s="24"/>
      <c r="I249" s="35"/>
      <c r="J249" s="4"/>
      <c r="M249" s="4"/>
      <c r="N249" s="4"/>
      <c r="O249" s="5"/>
    </row>
    <row r="250" ht="14.25" customHeight="1">
      <c r="A250" s="4"/>
      <c r="B250" s="4"/>
      <c r="C250" s="50"/>
      <c r="D250" s="50"/>
      <c r="E250" s="50"/>
      <c r="F250" s="50"/>
      <c r="G250" s="25"/>
      <c r="H250" s="26"/>
      <c r="I250" s="36"/>
      <c r="J250" s="4"/>
      <c r="M250" s="4"/>
      <c r="N250" s="4"/>
      <c r="O250" s="5"/>
    </row>
    <row r="251" ht="14.25" customHeight="1">
      <c r="A251" s="1" t="s">
        <v>84</v>
      </c>
      <c r="C251" s="2" t="s">
        <v>37</v>
      </c>
      <c r="H251" s="2" t="s">
        <v>4</v>
      </c>
      <c r="I251" s="38"/>
      <c r="J251" s="4"/>
      <c r="M251" s="4"/>
      <c r="N251" s="29" t="s">
        <v>95</v>
      </c>
      <c r="O251" s="5"/>
    </row>
    <row r="252" ht="14.25" customHeight="1">
      <c r="A252" s="7"/>
      <c r="B252" s="7"/>
      <c r="C252" s="8"/>
      <c r="D252" s="8"/>
      <c r="E252" s="8"/>
      <c r="F252" s="8"/>
      <c r="G252" s="8"/>
      <c r="H252" s="8"/>
      <c r="I252" s="38"/>
      <c r="J252" s="4"/>
      <c r="M252" s="4"/>
      <c r="N252" s="29" t="s">
        <v>96</v>
      </c>
      <c r="O252" s="9">
        <v>198.0</v>
      </c>
    </row>
    <row r="253" ht="14.25" customHeight="1">
      <c r="A253" s="10"/>
      <c r="B253" s="11" t="s">
        <v>7</v>
      </c>
      <c r="C253" s="49"/>
      <c r="D253" s="49">
        <v>0.08</v>
      </c>
      <c r="E253" s="49"/>
      <c r="F253" s="50"/>
      <c r="G253" s="4">
        <f t="shared" ref="G253:G256" si="121">SUM(C253:F253)</f>
        <v>0.08</v>
      </c>
      <c r="H253" s="4"/>
      <c r="I253" s="4"/>
      <c r="J253" s="4"/>
      <c r="M253" s="4"/>
      <c r="N253" s="4" t="s">
        <v>8</v>
      </c>
      <c r="O253" s="5">
        <f>$O$252*1.74</f>
        <v>344.52</v>
      </c>
    </row>
    <row r="254" ht="14.25" customHeight="1">
      <c r="B254" s="11" t="s">
        <v>10</v>
      </c>
      <c r="C254" s="49">
        <v>0.08</v>
      </c>
      <c r="D254" s="49">
        <v>0.08</v>
      </c>
      <c r="E254" s="49">
        <v>0.1</v>
      </c>
      <c r="F254" s="50">
        <v>0.08</v>
      </c>
      <c r="G254" s="4">
        <f t="shared" si="121"/>
        <v>0.34</v>
      </c>
      <c r="H254" s="4">
        <v>0.32</v>
      </c>
      <c r="I254" s="4"/>
      <c r="J254" s="4"/>
      <c r="M254" s="4"/>
      <c r="N254" s="4" t="s">
        <v>13</v>
      </c>
      <c r="O254" s="5">
        <v>12.8</v>
      </c>
    </row>
    <row r="255" ht="14.25" customHeight="1">
      <c r="B255" s="11" t="s">
        <v>16</v>
      </c>
      <c r="C255" s="49"/>
      <c r="D255" s="49"/>
      <c r="E255" s="49">
        <v>0.12</v>
      </c>
      <c r="F255" s="50"/>
      <c r="G255" s="4">
        <f t="shared" si="121"/>
        <v>0.12</v>
      </c>
      <c r="H255" s="4"/>
      <c r="I255" s="4"/>
      <c r="J255" s="4"/>
      <c r="M255" s="4"/>
      <c r="N255" s="4" t="s">
        <v>15</v>
      </c>
      <c r="O255" s="5">
        <v>0.2</v>
      </c>
    </row>
    <row r="256" ht="14.25" customHeight="1">
      <c r="B256" s="11" t="s">
        <v>17</v>
      </c>
      <c r="C256" s="49">
        <v>0.13</v>
      </c>
      <c r="D256" s="49"/>
      <c r="E256" s="49"/>
      <c r="F256" s="50"/>
      <c r="G256" s="4">
        <f t="shared" si="121"/>
        <v>0.13</v>
      </c>
      <c r="H256" s="4"/>
      <c r="I256" s="4"/>
      <c r="J256" s="4"/>
      <c r="M256" s="4"/>
      <c r="N256" s="4" t="s">
        <v>39</v>
      </c>
      <c r="O256" s="5">
        <v>9.0</v>
      </c>
    </row>
    <row r="257" ht="14.25" customHeight="1">
      <c r="B257" s="17" t="s">
        <v>7</v>
      </c>
      <c r="C257" s="50"/>
      <c r="D257" s="50"/>
      <c r="E257" s="50"/>
      <c r="F257" s="50"/>
      <c r="G257" s="28">
        <f t="shared" ref="G257:H257" si="122">($O$243-$O$243*($O$244+G253))</f>
        <v>9.216</v>
      </c>
      <c r="H257" s="28">
        <f t="shared" si="122"/>
        <v>10.24</v>
      </c>
      <c r="I257" s="22"/>
      <c r="J257" s="4"/>
      <c r="M257" s="4"/>
      <c r="O257" s="16"/>
    </row>
    <row r="258" ht="14.25" customHeight="1">
      <c r="B258" s="17" t="s">
        <v>46</v>
      </c>
      <c r="C258" s="50"/>
      <c r="D258" s="50"/>
      <c r="E258" s="50"/>
      <c r="F258" s="50"/>
      <c r="G258" s="22">
        <f t="shared" ref="G258:H258" si="123">G259/($O$243-$O$243*($O$244+G253))</f>
        <v>402.1875</v>
      </c>
      <c r="H258" s="22">
        <f t="shared" si="123"/>
        <v>358.4882813</v>
      </c>
      <c r="I258" s="22"/>
      <c r="J258" s="4"/>
      <c r="M258" s="4"/>
      <c r="N258" s="4"/>
      <c r="O258" s="5"/>
    </row>
    <row r="259" ht="14.25" customHeight="1">
      <c r="B259" s="40" t="s">
        <v>47</v>
      </c>
      <c r="C259" s="50"/>
      <c r="D259" s="50"/>
      <c r="E259" s="50"/>
      <c r="F259" s="50"/>
      <c r="G259" s="22">
        <f t="shared" ref="G259:H259" si="124">$O$256*($O$253+$O$252*G254)</f>
        <v>3706.56</v>
      </c>
      <c r="H259" s="22">
        <f t="shared" si="124"/>
        <v>3670.92</v>
      </c>
      <c r="I259" s="22"/>
      <c r="J259" s="4"/>
      <c r="M259" s="4"/>
      <c r="N259" s="4"/>
      <c r="O259" s="5"/>
    </row>
    <row r="260" ht="14.25" customHeight="1">
      <c r="A260" s="4"/>
      <c r="B260" s="4"/>
      <c r="C260" s="50"/>
      <c r="D260" s="50"/>
      <c r="E260" s="50"/>
      <c r="F260" s="50"/>
      <c r="G260" s="23" t="s">
        <v>85</v>
      </c>
      <c r="H260" s="24"/>
      <c r="I260" s="35"/>
      <c r="J260" s="4"/>
      <c r="M260" s="4"/>
      <c r="N260" s="4"/>
      <c r="O260" s="5"/>
    </row>
    <row r="261" ht="14.25" customHeight="1">
      <c r="A261" s="4"/>
      <c r="B261" s="4"/>
      <c r="C261" s="50"/>
      <c r="D261" s="50"/>
      <c r="E261" s="50"/>
      <c r="F261" s="50"/>
      <c r="G261" s="25"/>
      <c r="H261" s="26"/>
      <c r="I261" s="36"/>
      <c r="J261" s="4"/>
      <c r="M261" s="4"/>
      <c r="N261" s="4"/>
      <c r="O261" s="5"/>
    </row>
    <row r="262" ht="14.25" customHeight="1">
      <c r="A262" s="1" t="s">
        <v>86</v>
      </c>
      <c r="C262" s="43" t="s">
        <v>87</v>
      </c>
      <c r="H262" s="2" t="s">
        <v>4</v>
      </c>
      <c r="I262" s="38"/>
      <c r="J262" s="4"/>
      <c r="M262" s="4"/>
      <c r="N262" s="29" t="s">
        <v>95</v>
      </c>
      <c r="O262" s="5"/>
    </row>
    <row r="263" ht="14.25" customHeight="1">
      <c r="A263" s="7"/>
      <c r="B263" s="7"/>
      <c r="C263" s="8"/>
      <c r="D263" s="8"/>
      <c r="E263" s="8"/>
      <c r="F263" s="8"/>
      <c r="G263" s="8"/>
      <c r="H263" s="8"/>
      <c r="I263" s="38"/>
      <c r="J263" s="4"/>
      <c r="M263" s="4"/>
      <c r="N263" s="29" t="s">
        <v>96</v>
      </c>
      <c r="O263" s="9">
        <v>1661.0</v>
      </c>
    </row>
    <row r="264" ht="14.25" customHeight="1">
      <c r="A264" s="10"/>
      <c r="B264" s="11" t="s">
        <v>7</v>
      </c>
      <c r="C264" s="49">
        <v>0.08</v>
      </c>
      <c r="D264" s="49"/>
      <c r="E264" s="49">
        <v>0.06</v>
      </c>
      <c r="F264" s="50"/>
      <c r="G264" s="4">
        <f t="shared" ref="G264:G266" si="125">SUM(C264:F264)</f>
        <v>0.14</v>
      </c>
      <c r="H264" s="4"/>
      <c r="I264" s="4"/>
      <c r="J264" s="4"/>
      <c r="M264" s="4"/>
      <c r="N264" s="4" t="s">
        <v>8</v>
      </c>
      <c r="O264" s="5">
        <f>2.02*$O$263</f>
        <v>3355.22</v>
      </c>
    </row>
    <row r="265" ht="14.25" customHeight="1">
      <c r="B265" s="11" t="s">
        <v>10</v>
      </c>
      <c r="C265" s="49">
        <v>0.1</v>
      </c>
      <c r="D265" s="49">
        <v>0.1</v>
      </c>
      <c r="E265" s="49"/>
      <c r="F265" s="50">
        <v>0.1</v>
      </c>
      <c r="G265" s="4">
        <f t="shared" si="125"/>
        <v>0.3</v>
      </c>
      <c r="H265" s="4">
        <v>0.4</v>
      </c>
      <c r="I265" s="4"/>
      <c r="J265" s="4"/>
      <c r="M265" s="4"/>
      <c r="N265" s="4" t="s">
        <v>13</v>
      </c>
      <c r="O265" s="5">
        <v>15.0</v>
      </c>
    </row>
    <row r="266" ht="14.25" customHeight="1">
      <c r="B266" s="11" t="s">
        <v>16</v>
      </c>
      <c r="C266" s="49"/>
      <c r="D266" s="49">
        <v>0.12</v>
      </c>
      <c r="E266" s="49">
        <v>0.12</v>
      </c>
      <c r="F266" s="50"/>
      <c r="G266" s="4">
        <f t="shared" si="125"/>
        <v>0.24</v>
      </c>
      <c r="H266" s="4"/>
      <c r="I266" s="4"/>
      <c r="J266" s="4"/>
      <c r="M266" s="4"/>
      <c r="N266" s="4" t="s">
        <v>15</v>
      </c>
      <c r="O266" s="5">
        <v>0.25</v>
      </c>
    </row>
    <row r="267" ht="14.25" customHeight="1">
      <c r="B267" s="17" t="s">
        <v>7</v>
      </c>
      <c r="C267" s="50"/>
      <c r="D267" s="50"/>
      <c r="E267" s="50"/>
      <c r="F267" s="50"/>
      <c r="G267" s="28">
        <f t="shared" ref="G267:H267" si="126">($O$265-$O$265*(G264+$O$266))</f>
        <v>9.15</v>
      </c>
      <c r="H267" s="28">
        <f t="shared" si="126"/>
        <v>11.25</v>
      </c>
      <c r="I267" s="22"/>
      <c r="J267" s="4"/>
      <c r="M267" s="4"/>
      <c r="O267" s="16"/>
    </row>
    <row r="268" ht="14.25" customHeight="1">
      <c r="B268" s="40" t="s">
        <v>46</v>
      </c>
      <c r="C268" s="50"/>
      <c r="D268" s="50"/>
      <c r="E268" s="50"/>
      <c r="F268" s="50"/>
      <c r="G268" s="22">
        <f t="shared" ref="G268:H268" si="127">(G269)/($O$265-$O$265*(G264+$O$266))</f>
        <v>421.1497268</v>
      </c>
      <c r="H268" s="22">
        <f t="shared" si="127"/>
        <v>357.2995556</v>
      </c>
      <c r="I268" s="22"/>
      <c r="J268" s="4"/>
      <c r="M268" s="4"/>
      <c r="N268" s="4"/>
      <c r="O268" s="5"/>
    </row>
    <row r="269" ht="14.25" customHeight="1">
      <c r="B269" s="40" t="s">
        <v>10</v>
      </c>
      <c r="C269" s="50"/>
      <c r="D269" s="50"/>
      <c r="E269" s="50"/>
      <c r="F269" s="50"/>
      <c r="G269" s="22">
        <f t="shared" ref="G269:H269" si="128">$O$264+$O$263*G265</f>
        <v>3853.52</v>
      </c>
      <c r="H269" s="22">
        <f t="shared" si="128"/>
        <v>4019.62</v>
      </c>
      <c r="I269" s="22"/>
      <c r="J269" s="4"/>
      <c r="M269" s="4"/>
      <c r="N269" s="4"/>
      <c r="O269" s="5"/>
    </row>
    <row r="270" ht="14.25" customHeight="1">
      <c r="B270" s="4"/>
      <c r="C270" s="50"/>
      <c r="D270" s="50"/>
      <c r="E270" s="50"/>
      <c r="F270" s="50"/>
      <c r="G270" s="23" t="s">
        <v>82</v>
      </c>
      <c r="H270" s="24"/>
      <c r="I270" s="35"/>
      <c r="J270" s="4"/>
      <c r="K270" s="4"/>
      <c r="L270" s="4"/>
      <c r="M270" s="4"/>
      <c r="N270" s="4"/>
      <c r="O270" s="5"/>
    </row>
    <row r="271" ht="14.25" customHeight="1">
      <c r="A271" s="4"/>
      <c r="B271" s="4"/>
      <c r="C271" s="31"/>
      <c r="D271" s="50"/>
      <c r="E271" s="50"/>
      <c r="F271" s="50"/>
      <c r="G271" s="25"/>
      <c r="H271" s="26"/>
      <c r="I271" s="36"/>
      <c r="J271" s="4"/>
      <c r="K271" s="4"/>
      <c r="L271" s="4"/>
      <c r="M271" s="4"/>
      <c r="N271" s="4"/>
      <c r="O271" s="5"/>
    </row>
    <row r="272" ht="14.25" customHeight="1">
      <c r="A272" s="1" t="s">
        <v>88</v>
      </c>
      <c r="C272" s="2" t="s">
        <v>1</v>
      </c>
      <c r="H272" s="2" t="s">
        <v>89</v>
      </c>
      <c r="I272" s="2" t="s">
        <v>4</v>
      </c>
      <c r="J272" s="38"/>
      <c r="K272" s="4"/>
      <c r="L272" s="4"/>
      <c r="M272" s="4"/>
      <c r="N272" s="29" t="s">
        <v>95</v>
      </c>
      <c r="O272" s="5"/>
    </row>
    <row r="273" ht="14.25" customHeight="1">
      <c r="A273" s="7"/>
      <c r="B273" s="7"/>
      <c r="C273" s="8"/>
      <c r="D273" s="8"/>
      <c r="E273" s="8"/>
      <c r="F273" s="8"/>
      <c r="G273" s="8"/>
      <c r="H273" s="8"/>
      <c r="I273" s="8"/>
      <c r="J273" s="38"/>
      <c r="K273" s="4"/>
      <c r="N273" s="29" t="s">
        <v>96</v>
      </c>
      <c r="O273" s="9">
        <v>58.0</v>
      </c>
    </row>
    <row r="274" ht="14.25" customHeight="1">
      <c r="A274" s="10"/>
      <c r="B274" s="11" t="s">
        <v>7</v>
      </c>
      <c r="C274" s="51">
        <v>0.08</v>
      </c>
      <c r="D274" s="49"/>
      <c r="E274" s="49">
        <v>0.08</v>
      </c>
      <c r="F274" s="49">
        <v>0.06</v>
      </c>
      <c r="G274" s="5">
        <f t="shared" ref="G274:G277" si="129">SUM(C274:F274)</f>
        <v>0.22</v>
      </c>
      <c r="H274" s="5"/>
      <c r="I274" s="5"/>
      <c r="J274" s="5"/>
      <c r="K274" s="4"/>
      <c r="N274" s="4" t="s">
        <v>8</v>
      </c>
      <c r="O274" s="5">
        <f>1.57*$O$273</f>
        <v>91.06</v>
      </c>
    </row>
    <row r="275" ht="14.25" customHeight="1">
      <c r="B275" s="11" t="s">
        <v>10</v>
      </c>
      <c r="C275" s="51"/>
      <c r="D275" s="49"/>
      <c r="E275" s="49">
        <v>0.08</v>
      </c>
      <c r="F275" s="49"/>
      <c r="G275" s="5">
        <f t="shared" si="129"/>
        <v>0.08</v>
      </c>
      <c r="H275" s="5"/>
      <c r="I275" s="5">
        <v>0.32</v>
      </c>
      <c r="J275" s="5"/>
      <c r="K275" s="4"/>
      <c r="N275" s="4" t="s">
        <v>13</v>
      </c>
      <c r="O275" s="5">
        <v>11.1</v>
      </c>
    </row>
    <row r="276" ht="14.25" customHeight="1">
      <c r="B276" s="11" t="s">
        <v>90</v>
      </c>
      <c r="C276" s="51">
        <v>1.5</v>
      </c>
      <c r="D276" s="49">
        <v>1.5</v>
      </c>
      <c r="E276" s="49"/>
      <c r="F276" s="49"/>
      <c r="G276" s="5">
        <f t="shared" si="129"/>
        <v>3</v>
      </c>
      <c r="H276" s="52">
        <v>6.0</v>
      </c>
      <c r="I276" s="5"/>
      <c r="J276" s="5"/>
      <c r="K276" s="4"/>
      <c r="N276" s="4" t="s">
        <v>90</v>
      </c>
      <c r="O276" s="5">
        <v>16.2</v>
      </c>
    </row>
    <row r="277" ht="14.25" customHeight="1">
      <c r="B277" s="11" t="s">
        <v>17</v>
      </c>
      <c r="C277" s="51"/>
      <c r="D277" s="49">
        <v>0.13</v>
      </c>
      <c r="E277" s="49"/>
      <c r="F277" s="49">
        <v>0.13</v>
      </c>
      <c r="G277" s="5">
        <f t="shared" si="129"/>
        <v>0.26</v>
      </c>
      <c r="H277" s="5"/>
      <c r="I277" s="5"/>
      <c r="J277" s="5"/>
      <c r="K277" s="4"/>
      <c r="N277" s="4"/>
      <c r="O277" s="5"/>
    </row>
    <row r="278" ht="14.25" customHeight="1">
      <c r="B278" s="17" t="s">
        <v>7</v>
      </c>
      <c r="C278" s="53"/>
      <c r="D278" s="53"/>
      <c r="E278" s="53"/>
      <c r="F278" s="53"/>
      <c r="G278" s="28">
        <f t="shared" ref="G278:I278" si="130">($O$275-$O$275*G274)</f>
        <v>8.658</v>
      </c>
      <c r="H278" s="28">
        <f t="shared" si="130"/>
        <v>11.1</v>
      </c>
      <c r="I278" s="28">
        <f t="shared" si="130"/>
        <v>11.1</v>
      </c>
      <c r="J278" s="20"/>
      <c r="K278" s="4"/>
      <c r="N278" s="4"/>
      <c r="O278" s="5"/>
    </row>
    <row r="279" ht="14.25" customHeight="1">
      <c r="B279" s="40" t="s">
        <v>46</v>
      </c>
      <c r="C279" s="53"/>
      <c r="D279" s="53"/>
      <c r="E279" s="53"/>
      <c r="F279" s="53"/>
      <c r="G279" s="22">
        <f t="shared" ref="G279:I279" si="131">(G280)*($O$276+G276)/($O$275-$O$275*G274)</f>
        <v>212.2245322</v>
      </c>
      <c r="H279" s="22">
        <f t="shared" si="131"/>
        <v>182.12</v>
      </c>
      <c r="I279" s="22">
        <f t="shared" si="131"/>
        <v>159.9859459</v>
      </c>
      <c r="J279" s="20"/>
      <c r="K279" s="4"/>
      <c r="N279" s="4"/>
      <c r="O279" s="5"/>
    </row>
    <row r="280" ht="14.25" customHeight="1">
      <c r="B280" s="40" t="s">
        <v>10</v>
      </c>
      <c r="C280" s="50"/>
      <c r="D280" s="50"/>
      <c r="E280" s="50"/>
      <c r="F280" s="50"/>
      <c r="G280" s="22">
        <f t="shared" ref="G280:I280" si="132">($O$274+$O$273*G275)</f>
        <v>95.7</v>
      </c>
      <c r="H280" s="22">
        <f t="shared" si="132"/>
        <v>91.06</v>
      </c>
      <c r="I280" s="22">
        <f t="shared" si="132"/>
        <v>109.62</v>
      </c>
      <c r="J280" s="20"/>
      <c r="K280" s="4"/>
      <c r="N280" s="4"/>
      <c r="O280" s="5"/>
    </row>
    <row r="281" ht="14.25" customHeight="1">
      <c r="A281" s="4"/>
      <c r="B281" s="40" t="s">
        <v>47</v>
      </c>
      <c r="C281" s="50"/>
      <c r="D281" s="50"/>
      <c r="E281" s="50"/>
      <c r="F281" s="50"/>
      <c r="G281" s="22">
        <f t="shared" ref="G281:I281" si="133">(G280)*($O$276+G276)</f>
        <v>1837.44</v>
      </c>
      <c r="H281" s="22">
        <f t="shared" si="133"/>
        <v>2021.532</v>
      </c>
      <c r="I281" s="22">
        <f t="shared" si="133"/>
        <v>1775.844</v>
      </c>
      <c r="J281" s="20"/>
      <c r="K281" s="4"/>
      <c r="N281" s="4"/>
      <c r="O281" s="5"/>
    </row>
    <row r="282" ht="14.25" customHeight="1">
      <c r="A282" s="4"/>
      <c r="B282" s="4"/>
      <c r="C282" s="50"/>
      <c r="D282" s="50"/>
      <c r="E282" s="50"/>
      <c r="F282" s="50"/>
      <c r="G282" s="23" t="s">
        <v>91</v>
      </c>
      <c r="H282" s="24"/>
      <c r="I282" s="24"/>
      <c r="J282" s="20"/>
      <c r="K282" s="4"/>
      <c r="N282" s="4"/>
      <c r="O282" s="5"/>
    </row>
    <row r="283" ht="14.25" customHeight="1">
      <c r="A283" s="4"/>
      <c r="B283" s="4"/>
      <c r="C283" s="50"/>
      <c r="D283" s="50"/>
      <c r="E283" s="50"/>
      <c r="F283" s="50"/>
      <c r="G283" s="25"/>
      <c r="H283" s="26"/>
      <c r="I283" s="26"/>
      <c r="J283" s="20"/>
      <c r="K283" s="4"/>
      <c r="N283" s="4"/>
      <c r="O283" s="5"/>
    </row>
    <row r="284" ht="14.25" customHeight="1">
      <c r="A284" s="47" t="s">
        <v>92</v>
      </c>
      <c r="C284" s="2" t="s">
        <v>1</v>
      </c>
      <c r="H284" s="2" t="s">
        <v>89</v>
      </c>
      <c r="I284" s="2" t="s">
        <v>4</v>
      </c>
      <c r="J284" s="38"/>
      <c r="K284" s="4"/>
      <c r="N284" s="29" t="s">
        <v>95</v>
      </c>
      <c r="O284" s="5"/>
    </row>
    <row r="285" ht="14.25" customHeight="1">
      <c r="A285" s="7"/>
      <c r="B285" s="7"/>
      <c r="C285" s="8"/>
      <c r="D285" s="8"/>
      <c r="E285" s="8"/>
      <c r="F285" s="8"/>
      <c r="G285" s="8"/>
      <c r="H285" s="8"/>
      <c r="I285" s="8"/>
      <c r="J285" s="38"/>
      <c r="K285" s="4"/>
      <c r="N285" s="29" t="s">
        <v>96</v>
      </c>
      <c r="O285" s="9">
        <v>104.0</v>
      </c>
    </row>
    <row r="286" ht="14.25" customHeight="1">
      <c r="A286" s="46"/>
      <c r="B286" s="11" t="s">
        <v>7</v>
      </c>
      <c r="C286" s="49"/>
      <c r="D286" s="49">
        <v>0.08</v>
      </c>
      <c r="E286" s="49"/>
      <c r="F286" s="49">
        <v>0.08</v>
      </c>
      <c r="G286" s="4">
        <f t="shared" ref="G286:G290" si="134">SUM(C286:F286)</f>
        <v>0.16</v>
      </c>
      <c r="H286" s="4"/>
      <c r="I286" s="4"/>
      <c r="J286" s="4"/>
      <c r="K286" s="4"/>
      <c r="N286" s="4" t="s">
        <v>8</v>
      </c>
      <c r="O286" s="5">
        <f>2.5*$O$285</f>
        <v>260</v>
      </c>
    </row>
    <row r="287" ht="14.25" customHeight="1">
      <c r="B287" s="11" t="s">
        <v>10</v>
      </c>
      <c r="C287" s="49"/>
      <c r="D287" s="49">
        <v>0.08</v>
      </c>
      <c r="E287" s="49">
        <v>0.08</v>
      </c>
      <c r="F287" s="49"/>
      <c r="G287" s="4">
        <f t="shared" si="134"/>
        <v>0.16</v>
      </c>
      <c r="H287" s="4"/>
      <c r="I287" s="4">
        <v>0.32</v>
      </c>
      <c r="J287" s="4"/>
      <c r="K287" s="4"/>
      <c r="N287" s="4" t="s">
        <v>13</v>
      </c>
      <c r="O287" s="5">
        <v>13.3</v>
      </c>
    </row>
    <row r="288" ht="14.25" customHeight="1">
      <c r="B288" s="11" t="s">
        <v>90</v>
      </c>
      <c r="C288" s="49">
        <v>1.5</v>
      </c>
      <c r="D288" s="49"/>
      <c r="E288" s="49"/>
      <c r="F288" s="49">
        <v>1.5</v>
      </c>
      <c r="G288" s="4">
        <f t="shared" si="134"/>
        <v>3</v>
      </c>
      <c r="H288" s="4">
        <v>6.0</v>
      </c>
      <c r="I288" s="4"/>
      <c r="J288" s="4"/>
      <c r="K288" s="4"/>
      <c r="N288" s="4" t="s">
        <v>15</v>
      </c>
      <c r="O288" s="5">
        <v>0.15</v>
      </c>
    </row>
    <row r="289" ht="14.25" customHeight="1">
      <c r="B289" s="11" t="s">
        <v>16</v>
      </c>
      <c r="C289" s="49"/>
      <c r="D289" s="49"/>
      <c r="E289" s="49">
        <v>0.12</v>
      </c>
      <c r="F289" s="49"/>
      <c r="G289" s="4">
        <f t="shared" si="134"/>
        <v>0.12</v>
      </c>
      <c r="H289" s="4"/>
      <c r="I289" s="4"/>
      <c r="J289" s="4"/>
      <c r="K289" s="4"/>
      <c r="N289" s="4" t="s">
        <v>90</v>
      </c>
      <c r="O289" s="5">
        <v>20.0</v>
      </c>
    </row>
    <row r="290" ht="14.25" customHeight="1">
      <c r="B290" s="11" t="s">
        <v>17</v>
      </c>
      <c r="C290" s="49">
        <v>0.13</v>
      </c>
      <c r="D290" s="49"/>
      <c r="E290" s="49"/>
      <c r="F290" s="49"/>
      <c r="G290" s="4">
        <f t="shared" si="134"/>
        <v>0.13</v>
      </c>
      <c r="H290" s="4"/>
      <c r="I290" s="4"/>
      <c r="J290" s="4"/>
      <c r="K290" s="4"/>
      <c r="N290" s="4"/>
      <c r="O290" s="5"/>
    </row>
    <row r="291" ht="14.25" customHeight="1">
      <c r="B291" s="40" t="s">
        <v>7</v>
      </c>
      <c r="C291" s="50"/>
      <c r="D291" s="50"/>
      <c r="E291" s="50"/>
      <c r="F291" s="50"/>
      <c r="G291" s="28">
        <f t="shared" ref="G291:I291" si="135">($O$287-($O$287*(G286+$O$288)))</f>
        <v>9.177</v>
      </c>
      <c r="H291" s="28">
        <f t="shared" si="135"/>
        <v>11.305</v>
      </c>
      <c r="I291" s="28">
        <f t="shared" si="135"/>
        <v>11.305</v>
      </c>
      <c r="J291" s="22"/>
      <c r="K291" s="4"/>
      <c r="N291" s="4"/>
      <c r="O291" s="5"/>
    </row>
    <row r="292" ht="14.25" customHeight="1">
      <c r="B292" s="40" t="s">
        <v>46</v>
      </c>
      <c r="C292" s="50"/>
      <c r="D292" s="50"/>
      <c r="E292" s="50"/>
      <c r="F292" s="50"/>
      <c r="G292" s="22">
        <f t="shared" ref="G292:I292" si="136">(G294)/($O$287-($O$287*(G286+$O$288)))</f>
        <v>693.3333333</v>
      </c>
      <c r="H292" s="22">
        <f t="shared" si="136"/>
        <v>597.965502</v>
      </c>
      <c r="I292" s="22">
        <f t="shared" si="136"/>
        <v>518.8500663</v>
      </c>
      <c r="J292" s="22"/>
      <c r="K292" s="4"/>
      <c r="N292" s="4"/>
      <c r="O292" s="5"/>
    </row>
    <row r="293" ht="14.25" customHeight="1">
      <c r="A293" s="4"/>
      <c r="B293" s="40" t="s">
        <v>10</v>
      </c>
      <c r="C293" s="50"/>
      <c r="D293" s="50"/>
      <c r="E293" s="50"/>
      <c r="F293" s="50"/>
      <c r="G293" s="22">
        <f t="shared" ref="G293:I293" si="137">$O$286+$O$285*G287</f>
        <v>276.64</v>
      </c>
      <c r="H293" s="22">
        <f t="shared" si="137"/>
        <v>260</v>
      </c>
      <c r="I293" s="22">
        <f t="shared" si="137"/>
        <v>293.28</v>
      </c>
      <c r="J293" s="22"/>
      <c r="K293" s="4"/>
      <c r="N293" s="4"/>
      <c r="O293" s="5"/>
    </row>
    <row r="294" ht="14.25" customHeight="1">
      <c r="A294" s="4"/>
      <c r="B294" s="40" t="s">
        <v>47</v>
      </c>
      <c r="C294" s="50"/>
      <c r="D294" s="50"/>
      <c r="E294" s="50"/>
      <c r="F294" s="50"/>
      <c r="G294" s="22">
        <f t="shared" ref="G294:I294" si="138">G293*($O$289+G288)</f>
        <v>6362.72</v>
      </c>
      <c r="H294" s="22">
        <f t="shared" si="138"/>
        <v>6760</v>
      </c>
      <c r="I294" s="22">
        <f t="shared" si="138"/>
        <v>5865.6</v>
      </c>
      <c r="J294" s="20"/>
      <c r="K294" s="4"/>
      <c r="O294" s="16"/>
    </row>
    <row r="295" ht="14.25" customHeight="1">
      <c r="C295" s="19"/>
      <c r="D295" s="19"/>
      <c r="E295" s="19"/>
      <c r="F295" s="19"/>
      <c r="G295" s="23" t="s">
        <v>91</v>
      </c>
      <c r="H295" s="24"/>
      <c r="I295" s="24"/>
      <c r="J295" s="20"/>
      <c r="O295" s="16"/>
    </row>
    <row r="296" ht="14.25" customHeight="1">
      <c r="C296" s="19"/>
      <c r="D296" s="19"/>
      <c r="E296" s="19"/>
      <c r="F296" s="19"/>
      <c r="G296" s="25"/>
      <c r="H296" s="26"/>
      <c r="I296" s="26"/>
      <c r="J296" s="20"/>
      <c r="N296" s="4"/>
      <c r="O296" s="5"/>
    </row>
    <row r="297" ht="14.25" customHeight="1">
      <c r="A297" s="1" t="s">
        <v>93</v>
      </c>
      <c r="C297" s="2" t="s">
        <v>1</v>
      </c>
      <c r="H297" s="2" t="s">
        <v>89</v>
      </c>
      <c r="I297" s="2" t="s">
        <v>4</v>
      </c>
      <c r="J297" s="38"/>
      <c r="K297" s="4"/>
      <c r="N297" s="29" t="s">
        <v>95</v>
      </c>
      <c r="O297" s="5"/>
    </row>
    <row r="298" ht="14.25" customHeight="1">
      <c r="A298" s="7"/>
      <c r="B298" s="7"/>
      <c r="C298" s="8"/>
      <c r="D298" s="8"/>
      <c r="E298" s="8"/>
      <c r="F298" s="8"/>
      <c r="G298" s="8"/>
      <c r="H298" s="8"/>
      <c r="I298" s="8"/>
      <c r="J298" s="38"/>
      <c r="K298" s="4"/>
      <c r="N298" s="29" t="s">
        <v>96</v>
      </c>
      <c r="O298" s="9">
        <v>65.0</v>
      </c>
    </row>
    <row r="299" ht="14.25" customHeight="1">
      <c r="A299" s="10"/>
      <c r="B299" s="11" t="s">
        <v>7</v>
      </c>
      <c r="C299" s="49">
        <v>0.08</v>
      </c>
      <c r="D299" s="49"/>
      <c r="E299" s="49">
        <v>0.06</v>
      </c>
      <c r="F299" s="49">
        <v>0.08</v>
      </c>
      <c r="G299" s="4">
        <f t="shared" ref="G299:G303" si="139">SUM(C299:F299)</f>
        <v>0.22</v>
      </c>
      <c r="H299" s="5"/>
      <c r="I299" s="5"/>
      <c r="J299" s="5"/>
      <c r="K299" s="4"/>
      <c r="N299" s="4" t="s">
        <v>8</v>
      </c>
      <c r="O299" s="5">
        <f>1.5*$O$298</f>
        <v>97.5</v>
      </c>
    </row>
    <row r="300" ht="14.25" customHeight="1">
      <c r="B300" s="11" t="s">
        <v>10</v>
      </c>
      <c r="C300" s="49">
        <v>0.08</v>
      </c>
      <c r="D300" s="49">
        <v>0.08</v>
      </c>
      <c r="E300" s="49"/>
      <c r="F300" s="49"/>
      <c r="G300" s="4">
        <f t="shared" si="139"/>
        <v>0.16</v>
      </c>
      <c r="H300" s="5"/>
      <c r="I300" s="5">
        <v>0.32</v>
      </c>
      <c r="J300" s="5"/>
      <c r="K300" s="4"/>
      <c r="N300" s="4" t="s">
        <v>13</v>
      </c>
      <c r="O300" s="5">
        <v>16.5</v>
      </c>
    </row>
    <row r="301" ht="14.25" customHeight="1">
      <c r="B301" s="11" t="s">
        <v>90</v>
      </c>
      <c r="C301" s="49"/>
      <c r="D301" s="49"/>
      <c r="E301" s="49"/>
      <c r="F301" s="49">
        <v>1.5</v>
      </c>
      <c r="G301" s="4">
        <f t="shared" si="139"/>
        <v>1.5</v>
      </c>
      <c r="H301" s="5">
        <v>6.0</v>
      </c>
      <c r="I301" s="5"/>
      <c r="J301" s="5"/>
      <c r="K301" s="4"/>
      <c r="N301" s="4" t="s">
        <v>15</v>
      </c>
      <c r="O301" s="5">
        <v>0.2</v>
      </c>
    </row>
    <row r="302" ht="14.25" customHeight="1">
      <c r="B302" s="11" t="s">
        <v>16</v>
      </c>
      <c r="C302" s="49"/>
      <c r="D302" s="49">
        <v>0.12</v>
      </c>
      <c r="E302" s="49"/>
      <c r="F302" s="49"/>
      <c r="G302" s="4">
        <f t="shared" si="139"/>
        <v>0.12</v>
      </c>
      <c r="H302" s="5"/>
      <c r="I302" s="5"/>
      <c r="J302" s="5"/>
      <c r="K302" s="4"/>
      <c r="N302" s="4" t="s">
        <v>90</v>
      </c>
      <c r="O302" s="5">
        <v>18.0</v>
      </c>
    </row>
    <row r="303" ht="14.25" customHeight="1">
      <c r="B303" s="11" t="s">
        <v>17</v>
      </c>
      <c r="C303" s="49"/>
      <c r="D303" s="49"/>
      <c r="E303" s="49">
        <v>0.13</v>
      </c>
      <c r="F303" s="49"/>
      <c r="G303" s="4">
        <f t="shared" si="139"/>
        <v>0.13</v>
      </c>
      <c r="H303" s="5"/>
      <c r="I303" s="5"/>
      <c r="J303" s="5"/>
      <c r="K303" s="4"/>
      <c r="N303" s="4"/>
      <c r="O303" s="5"/>
    </row>
    <row r="304" ht="14.25" customHeight="1">
      <c r="B304" s="17" t="s">
        <v>7</v>
      </c>
      <c r="C304" s="50"/>
      <c r="D304" s="50"/>
      <c r="E304" s="50"/>
      <c r="F304" s="50"/>
      <c r="G304" s="28">
        <f t="shared" ref="G304:I304" si="140">($O$300-($O$300*(G299+$O$301)))</f>
        <v>9.57</v>
      </c>
      <c r="H304" s="28">
        <f t="shared" si="140"/>
        <v>13.2</v>
      </c>
      <c r="I304" s="28">
        <f t="shared" si="140"/>
        <v>13.2</v>
      </c>
      <c r="J304" s="22"/>
      <c r="K304" s="4"/>
      <c r="N304" s="4"/>
      <c r="O304" s="5"/>
    </row>
    <row r="305" ht="14.25" customHeight="1">
      <c r="B305" s="40" t="s">
        <v>46</v>
      </c>
      <c r="C305" s="50"/>
      <c r="D305" s="50"/>
      <c r="E305" s="50"/>
      <c r="F305" s="50"/>
      <c r="G305" s="22">
        <f t="shared" ref="G305:I305" si="141">G307/($O$300-($O$300*(G299+$O$301)))</f>
        <v>219.8589342</v>
      </c>
      <c r="H305" s="22">
        <f t="shared" si="141"/>
        <v>177.2727273</v>
      </c>
      <c r="I305" s="22">
        <f t="shared" si="141"/>
        <v>161.3181818</v>
      </c>
      <c r="J305" s="22"/>
      <c r="K305" s="4"/>
      <c r="L305" s="4"/>
      <c r="M305" s="4"/>
      <c r="N305" s="4"/>
      <c r="O305" s="5"/>
    </row>
    <row r="306" ht="14.25" customHeight="1">
      <c r="A306" s="4"/>
      <c r="B306" s="40" t="s">
        <v>94</v>
      </c>
      <c r="C306" s="50"/>
      <c r="D306" s="50"/>
      <c r="E306" s="50"/>
      <c r="F306" s="50"/>
      <c r="G306" s="22">
        <f t="shared" ref="G306:I306" si="142">$O$299+$O$298*G300</f>
        <v>107.9</v>
      </c>
      <c r="H306" s="22">
        <f t="shared" si="142"/>
        <v>97.5</v>
      </c>
      <c r="I306" s="22">
        <f t="shared" si="142"/>
        <v>118.3</v>
      </c>
      <c r="J306" s="22"/>
      <c r="K306" s="4"/>
      <c r="L306" s="4"/>
      <c r="M306" s="4"/>
      <c r="N306" s="4"/>
      <c r="O306" s="5"/>
    </row>
    <row r="307" ht="14.25" customHeight="1">
      <c r="A307" s="4"/>
      <c r="B307" s="17" t="s">
        <v>47</v>
      </c>
      <c r="C307" s="50"/>
      <c r="D307" s="50"/>
      <c r="E307" s="50"/>
      <c r="F307" s="50"/>
      <c r="G307" s="22">
        <f t="shared" ref="G307:I307" si="143">G306*($O$302+G301)</f>
        <v>2104.05</v>
      </c>
      <c r="H307" s="22">
        <f t="shared" si="143"/>
        <v>2340</v>
      </c>
      <c r="I307" s="22">
        <f t="shared" si="143"/>
        <v>2129.4</v>
      </c>
      <c r="J307" s="22"/>
      <c r="K307" s="4"/>
      <c r="L307" s="4"/>
      <c r="M307" s="4"/>
      <c r="N307" s="4"/>
      <c r="O307" s="5"/>
    </row>
    <row r="308" ht="14.25" customHeight="1">
      <c r="A308" s="4"/>
      <c r="B308" s="4"/>
      <c r="C308" s="4"/>
      <c r="D308" s="4"/>
      <c r="E308" s="4"/>
      <c r="F308" s="4"/>
      <c r="G308" s="23" t="s">
        <v>91</v>
      </c>
      <c r="H308" s="24"/>
      <c r="I308" s="24"/>
      <c r="J308" s="20"/>
      <c r="K308" s="4"/>
      <c r="L308" s="4"/>
      <c r="M308" s="4"/>
      <c r="N308" s="4"/>
      <c r="O308" s="5"/>
    </row>
    <row r="309" ht="14.25" customHeight="1">
      <c r="A309" s="4"/>
      <c r="B309" s="4"/>
      <c r="C309" s="4"/>
      <c r="D309" s="4"/>
      <c r="E309" s="4"/>
      <c r="F309" s="4"/>
      <c r="G309" s="25"/>
      <c r="H309" s="26"/>
      <c r="I309" s="26"/>
      <c r="J309" s="20"/>
      <c r="K309" s="4"/>
      <c r="L309" s="4"/>
      <c r="M309" s="4"/>
      <c r="N309" s="4"/>
      <c r="O309" s="5"/>
    </row>
    <row r="310" ht="14.25" customHeight="1">
      <c r="C310" s="19"/>
      <c r="D310" s="19"/>
      <c r="E310" s="19"/>
      <c r="F310" s="19"/>
      <c r="O310" s="16"/>
    </row>
    <row r="311" ht="14.25" customHeight="1">
      <c r="C311" s="19"/>
      <c r="D311" s="19"/>
      <c r="E311" s="19"/>
      <c r="F311" s="19"/>
      <c r="O311" s="16"/>
    </row>
    <row r="312" ht="14.25" customHeight="1">
      <c r="C312" s="19"/>
      <c r="D312" s="19"/>
      <c r="E312" s="19"/>
      <c r="F312" s="19"/>
      <c r="O312" s="16"/>
    </row>
    <row r="313" ht="14.25" customHeight="1">
      <c r="C313" s="19"/>
      <c r="D313" s="19"/>
      <c r="E313" s="19"/>
      <c r="F313" s="19"/>
      <c r="O313" s="16"/>
    </row>
    <row r="314" ht="14.25" customHeight="1">
      <c r="C314" s="19"/>
      <c r="D314" s="19"/>
      <c r="E314" s="19"/>
      <c r="F314" s="19"/>
      <c r="O314" s="16"/>
    </row>
    <row r="315" ht="14.25" customHeight="1">
      <c r="C315" s="19"/>
      <c r="D315" s="19"/>
      <c r="E315" s="19"/>
      <c r="F315" s="19"/>
      <c r="O315" s="16"/>
    </row>
    <row r="316" ht="14.25" customHeight="1">
      <c r="C316" s="19"/>
      <c r="D316" s="19"/>
      <c r="E316" s="19"/>
      <c r="F316" s="19"/>
      <c r="O316" s="16"/>
    </row>
    <row r="317" ht="14.25" customHeight="1">
      <c r="C317" s="19"/>
      <c r="D317" s="19"/>
      <c r="E317" s="19"/>
      <c r="F317" s="19"/>
      <c r="O317" s="16"/>
    </row>
    <row r="318" ht="14.25" customHeight="1">
      <c r="C318" s="19"/>
      <c r="D318" s="19"/>
      <c r="E318" s="19"/>
      <c r="F318" s="19"/>
      <c r="O318" s="16"/>
    </row>
    <row r="319" ht="14.25" customHeight="1">
      <c r="C319" s="19"/>
      <c r="D319" s="19"/>
      <c r="E319" s="19"/>
      <c r="F319" s="19"/>
      <c r="O319" s="16"/>
    </row>
    <row r="320" ht="14.25" customHeight="1">
      <c r="C320" s="19"/>
      <c r="D320" s="19"/>
      <c r="E320" s="19"/>
      <c r="F320" s="19"/>
      <c r="O320" s="16"/>
    </row>
    <row r="321" ht="14.25" customHeight="1">
      <c r="C321" s="19"/>
      <c r="D321" s="19"/>
      <c r="E321" s="19"/>
      <c r="F321" s="19"/>
      <c r="O321" s="16"/>
    </row>
    <row r="322" ht="14.25" customHeight="1">
      <c r="C322" s="19"/>
      <c r="D322" s="19"/>
      <c r="E322" s="19"/>
      <c r="F322" s="19"/>
      <c r="O322" s="16"/>
    </row>
    <row r="323" ht="14.25" customHeight="1">
      <c r="C323" s="19"/>
      <c r="D323" s="19"/>
      <c r="E323" s="19"/>
      <c r="F323" s="19"/>
      <c r="O323" s="16"/>
    </row>
    <row r="324" ht="14.25" customHeight="1">
      <c r="C324" s="19"/>
      <c r="D324" s="19"/>
      <c r="E324" s="19"/>
      <c r="F324" s="19"/>
      <c r="O324" s="16"/>
    </row>
    <row r="325" ht="14.25" customHeight="1">
      <c r="C325" s="19"/>
      <c r="D325" s="19"/>
      <c r="E325" s="19"/>
      <c r="F325" s="19"/>
      <c r="O325" s="16"/>
    </row>
    <row r="326" ht="14.25" customHeight="1">
      <c r="C326" s="19"/>
      <c r="D326" s="19"/>
      <c r="E326" s="19"/>
      <c r="F326" s="19"/>
      <c r="O326" s="16"/>
    </row>
    <row r="327" ht="14.25" customHeight="1">
      <c r="C327" s="19"/>
      <c r="D327" s="19"/>
      <c r="E327" s="19"/>
      <c r="F327" s="19"/>
      <c r="O327" s="16"/>
    </row>
    <row r="328" ht="14.25" customHeight="1">
      <c r="C328" s="19"/>
      <c r="D328" s="19"/>
      <c r="E328" s="19"/>
      <c r="F328" s="19"/>
      <c r="O328" s="16"/>
    </row>
    <row r="329" ht="14.25" customHeight="1">
      <c r="C329" s="19"/>
      <c r="D329" s="19"/>
      <c r="E329" s="19"/>
      <c r="F329" s="19"/>
      <c r="O329" s="16"/>
    </row>
    <row r="330" ht="14.25" customHeight="1">
      <c r="C330" s="19"/>
      <c r="D330" s="19"/>
      <c r="E330" s="19"/>
      <c r="F330" s="19"/>
      <c r="O330" s="16"/>
    </row>
    <row r="331" ht="14.25" customHeight="1">
      <c r="C331" s="19"/>
      <c r="D331" s="19"/>
      <c r="E331" s="19"/>
      <c r="F331" s="19"/>
      <c r="O331" s="16"/>
    </row>
    <row r="332" ht="14.25" customHeight="1">
      <c r="C332" s="19"/>
      <c r="D332" s="19"/>
      <c r="E332" s="19"/>
      <c r="F332" s="19"/>
      <c r="O332" s="16"/>
    </row>
    <row r="333" ht="14.25" customHeight="1">
      <c r="C333" s="19"/>
      <c r="D333" s="19"/>
      <c r="E333" s="19"/>
      <c r="F333" s="19"/>
      <c r="O333" s="16"/>
    </row>
    <row r="334" ht="14.25" customHeight="1">
      <c r="C334" s="19"/>
      <c r="D334" s="19"/>
      <c r="E334" s="19"/>
      <c r="F334" s="19"/>
      <c r="O334" s="16"/>
    </row>
    <row r="335" ht="14.25" customHeight="1">
      <c r="C335" s="19"/>
      <c r="D335" s="19"/>
      <c r="E335" s="19"/>
      <c r="F335" s="19"/>
      <c r="O335" s="16"/>
    </row>
    <row r="336" ht="14.25" customHeight="1">
      <c r="C336" s="19"/>
      <c r="D336" s="19"/>
      <c r="E336" s="19"/>
      <c r="F336" s="19"/>
      <c r="O336" s="16"/>
    </row>
    <row r="337" ht="14.25" customHeight="1">
      <c r="C337" s="19"/>
      <c r="D337" s="19"/>
      <c r="E337" s="19"/>
      <c r="F337" s="19"/>
      <c r="O337" s="16"/>
    </row>
    <row r="338" ht="14.25" customHeight="1">
      <c r="C338" s="19"/>
      <c r="D338" s="19"/>
      <c r="E338" s="19"/>
      <c r="F338" s="19"/>
      <c r="O338" s="16"/>
    </row>
    <row r="339" ht="14.25" customHeight="1">
      <c r="C339" s="19"/>
      <c r="D339" s="19"/>
      <c r="E339" s="19"/>
      <c r="F339" s="19"/>
      <c r="O339" s="16"/>
    </row>
    <row r="340" ht="14.25" customHeight="1">
      <c r="C340" s="19"/>
      <c r="D340" s="19"/>
      <c r="E340" s="19"/>
      <c r="F340" s="19"/>
      <c r="O340" s="16"/>
    </row>
    <row r="341" ht="14.25" customHeight="1">
      <c r="C341" s="19"/>
      <c r="D341" s="19"/>
      <c r="E341" s="19"/>
      <c r="F341" s="19"/>
      <c r="O341" s="16"/>
    </row>
    <row r="342" ht="14.25" customHeight="1">
      <c r="C342" s="19"/>
      <c r="D342" s="19"/>
      <c r="E342" s="19"/>
      <c r="F342" s="19"/>
      <c r="O342" s="16"/>
    </row>
    <row r="343" ht="14.25" customHeight="1">
      <c r="C343" s="19"/>
      <c r="D343" s="19"/>
      <c r="E343" s="19"/>
      <c r="F343" s="19"/>
      <c r="O343" s="16"/>
    </row>
    <row r="344" ht="14.25" customHeight="1">
      <c r="C344" s="19"/>
      <c r="D344" s="19"/>
      <c r="E344" s="19"/>
      <c r="F344" s="19"/>
      <c r="O344" s="16"/>
    </row>
    <row r="345" ht="14.25" customHeight="1">
      <c r="C345" s="19"/>
      <c r="D345" s="19"/>
      <c r="E345" s="19"/>
      <c r="F345" s="19"/>
      <c r="O345" s="16"/>
    </row>
    <row r="346" ht="14.25" customHeight="1">
      <c r="C346" s="19"/>
      <c r="D346" s="19"/>
      <c r="E346" s="19"/>
      <c r="F346" s="19"/>
      <c r="O346" s="16"/>
    </row>
    <row r="347" ht="14.25" customHeight="1">
      <c r="C347" s="19"/>
      <c r="D347" s="19"/>
      <c r="E347" s="19"/>
      <c r="F347" s="19"/>
      <c r="O347" s="16"/>
    </row>
    <row r="348" ht="14.25" customHeight="1">
      <c r="C348" s="19"/>
      <c r="D348" s="19"/>
      <c r="E348" s="19"/>
      <c r="F348" s="19"/>
      <c r="O348" s="16"/>
    </row>
    <row r="349" ht="14.25" customHeight="1">
      <c r="C349" s="19"/>
      <c r="D349" s="19"/>
      <c r="E349" s="19"/>
      <c r="F349" s="19"/>
      <c r="O349" s="16"/>
    </row>
    <row r="350" ht="14.25" customHeight="1">
      <c r="C350" s="19"/>
      <c r="D350" s="19"/>
      <c r="E350" s="19"/>
      <c r="F350" s="19"/>
      <c r="O350" s="16"/>
    </row>
    <row r="351" ht="14.25" customHeight="1">
      <c r="C351" s="19"/>
      <c r="D351" s="19"/>
      <c r="E351" s="19"/>
      <c r="F351" s="19"/>
      <c r="O351" s="16"/>
    </row>
    <row r="352" ht="14.25" customHeight="1">
      <c r="C352" s="19"/>
      <c r="D352" s="19"/>
      <c r="E352" s="19"/>
      <c r="F352" s="19"/>
      <c r="O352" s="16"/>
    </row>
    <row r="353" ht="14.25" customHeight="1">
      <c r="C353" s="19"/>
      <c r="D353" s="19"/>
      <c r="E353" s="19"/>
      <c r="F353" s="19"/>
      <c r="O353" s="16"/>
    </row>
    <row r="354" ht="14.25" customHeight="1">
      <c r="C354" s="19"/>
      <c r="D354" s="19"/>
      <c r="E354" s="19"/>
      <c r="F354" s="19"/>
      <c r="O354" s="16"/>
    </row>
    <row r="355" ht="14.25" customHeight="1">
      <c r="C355" s="19"/>
      <c r="D355" s="19"/>
      <c r="E355" s="19"/>
      <c r="F355" s="19"/>
      <c r="O355" s="16"/>
    </row>
    <row r="356" ht="14.25" customHeight="1">
      <c r="C356" s="19"/>
      <c r="D356" s="19"/>
      <c r="E356" s="19"/>
      <c r="F356" s="19"/>
      <c r="O356" s="16"/>
    </row>
    <row r="357" ht="14.25" customHeight="1">
      <c r="C357" s="19"/>
      <c r="D357" s="19"/>
      <c r="E357" s="19"/>
      <c r="F357" s="19"/>
      <c r="O357" s="16"/>
    </row>
    <row r="358" ht="14.25" customHeight="1">
      <c r="C358" s="19"/>
      <c r="D358" s="19"/>
      <c r="E358" s="19"/>
      <c r="F358" s="19"/>
      <c r="O358" s="16"/>
    </row>
    <row r="359" ht="14.25" customHeight="1">
      <c r="C359" s="19"/>
      <c r="D359" s="19"/>
      <c r="E359" s="19"/>
      <c r="F359" s="19"/>
      <c r="O359" s="16"/>
    </row>
    <row r="360" ht="14.25" customHeight="1">
      <c r="C360" s="19"/>
      <c r="D360" s="19"/>
      <c r="E360" s="19"/>
      <c r="F360" s="19"/>
      <c r="O360" s="16"/>
    </row>
    <row r="361" ht="14.25" customHeight="1">
      <c r="C361" s="19"/>
      <c r="D361" s="19"/>
      <c r="E361" s="19"/>
      <c r="F361" s="19"/>
      <c r="O361" s="16"/>
    </row>
    <row r="362" ht="14.25" customHeight="1">
      <c r="C362" s="19"/>
      <c r="D362" s="19"/>
      <c r="E362" s="19"/>
      <c r="F362" s="19"/>
      <c r="O362" s="16"/>
    </row>
    <row r="363" ht="14.25" customHeight="1">
      <c r="C363" s="19"/>
      <c r="D363" s="19"/>
      <c r="E363" s="19"/>
      <c r="F363" s="19"/>
      <c r="O363" s="16"/>
    </row>
    <row r="364" ht="14.25" customHeight="1">
      <c r="C364" s="19"/>
      <c r="D364" s="19"/>
      <c r="E364" s="19"/>
      <c r="F364" s="19"/>
      <c r="O364" s="16"/>
    </row>
    <row r="365" ht="14.25" customHeight="1">
      <c r="C365" s="19"/>
      <c r="D365" s="19"/>
      <c r="E365" s="19"/>
      <c r="F365" s="19"/>
      <c r="O365" s="16"/>
    </row>
    <row r="366" ht="14.25" customHeight="1">
      <c r="C366" s="19"/>
      <c r="D366" s="19"/>
      <c r="E366" s="19"/>
      <c r="F366" s="19"/>
      <c r="O366" s="16"/>
    </row>
    <row r="367" ht="14.25" customHeight="1">
      <c r="C367" s="19"/>
      <c r="D367" s="19"/>
      <c r="E367" s="19"/>
      <c r="F367" s="19"/>
      <c r="O367" s="16"/>
    </row>
    <row r="368" ht="14.25" customHeight="1">
      <c r="C368" s="19"/>
      <c r="D368" s="19"/>
      <c r="E368" s="19"/>
      <c r="F368" s="19"/>
      <c r="O368" s="16"/>
    </row>
    <row r="369" ht="14.25" customHeight="1">
      <c r="C369" s="19"/>
      <c r="D369" s="19"/>
      <c r="E369" s="19"/>
      <c r="F369" s="19"/>
      <c r="O369" s="16"/>
    </row>
    <row r="370" ht="14.25" customHeight="1">
      <c r="C370" s="19"/>
      <c r="D370" s="19"/>
      <c r="E370" s="19"/>
      <c r="F370" s="19"/>
      <c r="O370" s="16"/>
    </row>
    <row r="371" ht="14.25" customHeight="1">
      <c r="C371" s="19"/>
      <c r="D371" s="19"/>
      <c r="E371" s="19"/>
      <c r="F371" s="19"/>
      <c r="O371" s="16"/>
    </row>
    <row r="372" ht="14.25" customHeight="1">
      <c r="C372" s="19"/>
      <c r="D372" s="19"/>
      <c r="E372" s="19"/>
      <c r="F372" s="19"/>
      <c r="O372" s="16"/>
    </row>
    <row r="373" ht="14.25" customHeight="1">
      <c r="C373" s="19"/>
      <c r="D373" s="19"/>
      <c r="E373" s="19"/>
      <c r="F373" s="19"/>
      <c r="O373" s="16"/>
    </row>
    <row r="374" ht="14.25" customHeight="1">
      <c r="C374" s="19"/>
      <c r="D374" s="19"/>
      <c r="E374" s="19"/>
      <c r="F374" s="19"/>
      <c r="O374" s="16"/>
    </row>
    <row r="375" ht="14.25" customHeight="1">
      <c r="C375" s="19"/>
      <c r="D375" s="19"/>
      <c r="E375" s="19"/>
      <c r="F375" s="19"/>
      <c r="O375" s="16"/>
    </row>
    <row r="376" ht="14.25" customHeight="1">
      <c r="C376" s="19"/>
      <c r="D376" s="19"/>
      <c r="E376" s="19"/>
      <c r="F376" s="19"/>
      <c r="O376" s="16"/>
    </row>
    <row r="377" ht="14.25" customHeight="1">
      <c r="C377" s="19"/>
      <c r="D377" s="19"/>
      <c r="E377" s="19"/>
      <c r="F377" s="19"/>
      <c r="O377" s="16"/>
    </row>
    <row r="378" ht="14.25" customHeight="1">
      <c r="C378" s="19"/>
      <c r="D378" s="19"/>
      <c r="E378" s="19"/>
      <c r="F378" s="19"/>
      <c r="O378" s="16"/>
    </row>
    <row r="379" ht="14.25" customHeight="1">
      <c r="C379" s="19"/>
      <c r="D379" s="19"/>
      <c r="E379" s="19"/>
      <c r="F379" s="19"/>
      <c r="O379" s="16"/>
    </row>
    <row r="380" ht="14.25" customHeight="1">
      <c r="C380" s="19"/>
      <c r="D380" s="19"/>
      <c r="E380" s="19"/>
      <c r="F380" s="19"/>
      <c r="O380" s="16"/>
    </row>
    <row r="381" ht="14.25" customHeight="1">
      <c r="C381" s="19"/>
      <c r="D381" s="19"/>
      <c r="E381" s="19"/>
      <c r="F381" s="19"/>
      <c r="O381" s="16"/>
    </row>
    <row r="382" ht="14.25" customHeight="1">
      <c r="C382" s="19"/>
      <c r="D382" s="19"/>
      <c r="E382" s="19"/>
      <c r="F382" s="19"/>
      <c r="O382" s="16"/>
    </row>
    <row r="383" ht="14.25" customHeight="1">
      <c r="C383" s="19"/>
      <c r="D383" s="19"/>
      <c r="E383" s="19"/>
      <c r="F383" s="19"/>
      <c r="O383" s="16"/>
    </row>
    <row r="384" ht="14.25" customHeight="1">
      <c r="C384" s="19"/>
      <c r="D384" s="19"/>
      <c r="E384" s="19"/>
      <c r="F384" s="19"/>
      <c r="O384" s="16"/>
    </row>
    <row r="385" ht="14.25" customHeight="1">
      <c r="C385" s="19"/>
      <c r="D385" s="19"/>
      <c r="E385" s="19"/>
      <c r="F385" s="19"/>
      <c r="O385" s="16"/>
    </row>
    <row r="386" ht="14.25" customHeight="1">
      <c r="C386" s="19"/>
      <c r="D386" s="19"/>
      <c r="E386" s="19"/>
      <c r="F386" s="19"/>
      <c r="O386" s="16"/>
    </row>
    <row r="387" ht="14.25" customHeight="1">
      <c r="C387" s="19"/>
      <c r="D387" s="19"/>
      <c r="E387" s="19"/>
      <c r="F387" s="19"/>
      <c r="O387" s="16"/>
    </row>
    <row r="388" ht="14.25" customHeight="1">
      <c r="C388" s="19"/>
      <c r="D388" s="19"/>
      <c r="E388" s="19"/>
      <c r="F388" s="19"/>
      <c r="O388" s="16"/>
    </row>
    <row r="389" ht="14.25" customHeight="1">
      <c r="C389" s="19"/>
      <c r="D389" s="19"/>
      <c r="E389" s="19"/>
      <c r="F389" s="19"/>
      <c r="O389" s="16"/>
    </row>
    <row r="390" ht="14.25" customHeight="1">
      <c r="C390" s="19"/>
      <c r="D390" s="19"/>
      <c r="E390" s="19"/>
      <c r="F390" s="19"/>
      <c r="O390" s="16"/>
    </row>
    <row r="391" ht="14.25" customHeight="1">
      <c r="C391" s="19"/>
      <c r="D391" s="19"/>
      <c r="E391" s="19"/>
      <c r="F391" s="19"/>
      <c r="O391" s="16"/>
    </row>
    <row r="392" ht="14.25" customHeight="1">
      <c r="C392" s="19"/>
      <c r="D392" s="19"/>
      <c r="E392" s="19"/>
      <c r="F392" s="19"/>
      <c r="O392" s="16"/>
    </row>
    <row r="393" ht="14.25" customHeight="1">
      <c r="C393" s="19"/>
      <c r="D393" s="19"/>
      <c r="E393" s="19"/>
      <c r="F393" s="19"/>
      <c r="O393" s="16"/>
    </row>
    <row r="394" ht="14.25" customHeight="1">
      <c r="C394" s="19"/>
      <c r="D394" s="19"/>
      <c r="E394" s="19"/>
      <c r="F394" s="19"/>
      <c r="O394" s="16"/>
    </row>
    <row r="395" ht="14.25" customHeight="1">
      <c r="C395" s="19"/>
      <c r="D395" s="19"/>
      <c r="E395" s="19"/>
      <c r="F395" s="19"/>
      <c r="O395" s="16"/>
    </row>
    <row r="396" ht="14.25" customHeight="1">
      <c r="C396" s="19"/>
      <c r="D396" s="19"/>
      <c r="E396" s="19"/>
      <c r="F396" s="19"/>
      <c r="O396" s="16"/>
    </row>
    <row r="397" ht="14.25" customHeight="1">
      <c r="C397" s="19"/>
      <c r="D397" s="19"/>
      <c r="E397" s="19"/>
      <c r="F397" s="19"/>
      <c r="O397" s="16"/>
    </row>
    <row r="398" ht="14.25" customHeight="1">
      <c r="C398" s="19"/>
      <c r="D398" s="19"/>
      <c r="E398" s="19"/>
      <c r="F398" s="19"/>
      <c r="O398" s="16"/>
    </row>
    <row r="399" ht="14.25" customHeight="1">
      <c r="C399" s="19"/>
      <c r="D399" s="19"/>
      <c r="E399" s="19"/>
      <c r="F399" s="19"/>
      <c r="O399" s="16"/>
    </row>
    <row r="400" ht="14.25" customHeight="1">
      <c r="C400" s="19"/>
      <c r="D400" s="19"/>
      <c r="E400" s="19"/>
      <c r="F400" s="19"/>
      <c r="O400" s="16"/>
    </row>
    <row r="401" ht="14.25" customHeight="1">
      <c r="C401" s="19"/>
      <c r="D401" s="19"/>
      <c r="E401" s="19"/>
      <c r="F401" s="19"/>
      <c r="O401" s="16"/>
    </row>
    <row r="402" ht="14.25" customHeight="1">
      <c r="C402" s="19"/>
      <c r="D402" s="19"/>
      <c r="E402" s="19"/>
      <c r="F402" s="19"/>
      <c r="O402" s="16"/>
    </row>
    <row r="403" ht="14.25" customHeight="1">
      <c r="C403" s="19"/>
      <c r="D403" s="19"/>
      <c r="E403" s="19"/>
      <c r="F403" s="19"/>
      <c r="O403" s="16"/>
    </row>
    <row r="404" ht="14.25" customHeight="1">
      <c r="C404" s="19"/>
      <c r="D404" s="19"/>
      <c r="E404" s="19"/>
      <c r="F404" s="19"/>
      <c r="O404" s="16"/>
    </row>
    <row r="405" ht="14.25" customHeight="1">
      <c r="C405" s="19"/>
      <c r="D405" s="19"/>
      <c r="E405" s="19"/>
      <c r="F405" s="19"/>
      <c r="O405" s="16"/>
    </row>
    <row r="406" ht="14.25" customHeight="1">
      <c r="C406" s="19"/>
      <c r="D406" s="19"/>
      <c r="E406" s="19"/>
      <c r="F406" s="19"/>
      <c r="O406" s="16"/>
    </row>
    <row r="407" ht="14.25" customHeight="1">
      <c r="C407" s="19"/>
      <c r="D407" s="19"/>
      <c r="E407" s="19"/>
      <c r="F407" s="19"/>
      <c r="O407" s="16"/>
    </row>
    <row r="408" ht="14.25" customHeight="1">
      <c r="C408" s="19"/>
      <c r="D408" s="19"/>
      <c r="E408" s="19"/>
      <c r="F408" s="19"/>
      <c r="O408" s="16"/>
    </row>
    <row r="409" ht="14.25" customHeight="1">
      <c r="C409" s="19"/>
      <c r="D409" s="19"/>
      <c r="E409" s="19"/>
      <c r="F409" s="19"/>
      <c r="O409" s="16"/>
    </row>
    <row r="410" ht="14.25" customHeight="1">
      <c r="C410" s="19"/>
      <c r="D410" s="19"/>
      <c r="E410" s="19"/>
      <c r="F410" s="19"/>
      <c r="O410" s="16"/>
    </row>
    <row r="411" ht="14.25" customHeight="1">
      <c r="C411" s="19"/>
      <c r="D411" s="19"/>
      <c r="E411" s="19"/>
      <c r="F411" s="19"/>
      <c r="O411" s="16"/>
    </row>
    <row r="412" ht="14.25" customHeight="1">
      <c r="C412" s="19"/>
      <c r="D412" s="19"/>
      <c r="E412" s="19"/>
      <c r="F412" s="19"/>
      <c r="O412" s="16"/>
    </row>
    <row r="413" ht="14.25" customHeight="1">
      <c r="C413" s="19"/>
      <c r="D413" s="19"/>
      <c r="E413" s="19"/>
      <c r="F413" s="19"/>
      <c r="O413" s="16"/>
    </row>
    <row r="414" ht="14.25" customHeight="1">
      <c r="C414" s="19"/>
      <c r="D414" s="19"/>
      <c r="E414" s="19"/>
      <c r="F414" s="19"/>
      <c r="O414" s="16"/>
    </row>
    <row r="415" ht="14.25" customHeight="1">
      <c r="C415" s="19"/>
      <c r="D415" s="19"/>
      <c r="E415" s="19"/>
      <c r="F415" s="19"/>
      <c r="O415" s="16"/>
    </row>
    <row r="416" ht="14.25" customHeight="1">
      <c r="C416" s="19"/>
      <c r="D416" s="19"/>
      <c r="E416" s="19"/>
      <c r="F416" s="19"/>
      <c r="O416" s="16"/>
    </row>
    <row r="417" ht="14.25" customHeight="1">
      <c r="C417" s="19"/>
      <c r="D417" s="19"/>
      <c r="E417" s="19"/>
      <c r="F417" s="19"/>
      <c r="O417" s="16"/>
    </row>
    <row r="418" ht="14.25" customHeight="1">
      <c r="C418" s="19"/>
      <c r="D418" s="19"/>
      <c r="E418" s="19"/>
      <c r="F418" s="19"/>
      <c r="O418" s="16"/>
    </row>
    <row r="419" ht="14.25" customHeight="1">
      <c r="C419" s="19"/>
      <c r="D419" s="19"/>
      <c r="E419" s="19"/>
      <c r="F419" s="19"/>
      <c r="O419" s="16"/>
    </row>
    <row r="420" ht="14.25" customHeight="1">
      <c r="C420" s="19"/>
      <c r="D420" s="19"/>
      <c r="E420" s="19"/>
      <c r="F420" s="19"/>
      <c r="O420" s="16"/>
    </row>
    <row r="421" ht="14.25" customHeight="1">
      <c r="C421" s="19"/>
      <c r="D421" s="19"/>
      <c r="E421" s="19"/>
      <c r="F421" s="19"/>
      <c r="O421" s="16"/>
    </row>
    <row r="422" ht="14.25" customHeight="1">
      <c r="C422" s="19"/>
      <c r="D422" s="19"/>
      <c r="E422" s="19"/>
      <c r="F422" s="19"/>
      <c r="O422" s="16"/>
    </row>
    <row r="423" ht="14.25" customHeight="1">
      <c r="C423" s="19"/>
      <c r="D423" s="19"/>
      <c r="E423" s="19"/>
      <c r="F423" s="19"/>
      <c r="O423" s="16"/>
    </row>
    <row r="424" ht="14.25" customHeight="1">
      <c r="C424" s="19"/>
      <c r="D424" s="19"/>
      <c r="E424" s="19"/>
      <c r="F424" s="19"/>
      <c r="O424" s="16"/>
    </row>
    <row r="425" ht="14.25" customHeight="1">
      <c r="C425" s="19"/>
      <c r="D425" s="19"/>
      <c r="E425" s="19"/>
      <c r="F425" s="19"/>
      <c r="O425" s="16"/>
    </row>
    <row r="426" ht="14.25" customHeight="1">
      <c r="C426" s="19"/>
      <c r="D426" s="19"/>
      <c r="E426" s="19"/>
      <c r="F426" s="19"/>
      <c r="O426" s="16"/>
    </row>
    <row r="427" ht="14.25" customHeight="1">
      <c r="C427" s="19"/>
      <c r="D427" s="19"/>
      <c r="E427" s="19"/>
      <c r="F427" s="19"/>
      <c r="O427" s="16"/>
    </row>
    <row r="428" ht="14.25" customHeight="1">
      <c r="C428" s="19"/>
      <c r="D428" s="19"/>
      <c r="E428" s="19"/>
      <c r="F428" s="19"/>
      <c r="O428" s="16"/>
    </row>
    <row r="429" ht="14.25" customHeight="1">
      <c r="C429" s="19"/>
      <c r="D429" s="19"/>
      <c r="E429" s="19"/>
      <c r="F429" s="19"/>
      <c r="O429" s="16"/>
    </row>
    <row r="430" ht="14.25" customHeight="1">
      <c r="C430" s="19"/>
      <c r="D430" s="19"/>
      <c r="E430" s="19"/>
      <c r="F430" s="19"/>
      <c r="O430" s="16"/>
    </row>
    <row r="431" ht="14.25" customHeight="1">
      <c r="C431" s="19"/>
      <c r="D431" s="19"/>
      <c r="E431" s="19"/>
      <c r="F431" s="19"/>
      <c r="O431" s="16"/>
    </row>
    <row r="432" ht="14.25" customHeight="1">
      <c r="C432" s="19"/>
      <c r="D432" s="19"/>
      <c r="E432" s="19"/>
      <c r="F432" s="19"/>
      <c r="O432" s="16"/>
    </row>
    <row r="433" ht="14.25" customHeight="1">
      <c r="C433" s="19"/>
      <c r="D433" s="19"/>
      <c r="E433" s="19"/>
      <c r="F433" s="19"/>
      <c r="O433" s="16"/>
    </row>
    <row r="434" ht="14.25" customHeight="1">
      <c r="C434" s="19"/>
      <c r="D434" s="19"/>
      <c r="E434" s="19"/>
      <c r="F434" s="19"/>
      <c r="O434" s="16"/>
    </row>
    <row r="435" ht="14.25" customHeight="1">
      <c r="C435" s="19"/>
      <c r="D435" s="19"/>
      <c r="E435" s="19"/>
      <c r="F435" s="19"/>
      <c r="O435" s="16"/>
    </row>
    <row r="436" ht="14.25" customHeight="1">
      <c r="C436" s="19"/>
      <c r="D436" s="19"/>
      <c r="E436" s="19"/>
      <c r="F436" s="19"/>
      <c r="O436" s="16"/>
    </row>
    <row r="437" ht="14.25" customHeight="1">
      <c r="C437" s="19"/>
      <c r="D437" s="19"/>
      <c r="E437" s="19"/>
      <c r="F437" s="19"/>
      <c r="O437" s="16"/>
    </row>
    <row r="438" ht="14.25" customHeight="1">
      <c r="C438" s="19"/>
      <c r="D438" s="19"/>
      <c r="E438" s="19"/>
      <c r="F438" s="19"/>
      <c r="O438" s="16"/>
    </row>
    <row r="439" ht="14.25" customHeight="1">
      <c r="C439" s="19"/>
      <c r="D439" s="19"/>
      <c r="E439" s="19"/>
      <c r="F439" s="19"/>
      <c r="O439" s="16"/>
    </row>
    <row r="440" ht="14.25" customHeight="1">
      <c r="C440" s="19"/>
      <c r="D440" s="19"/>
      <c r="E440" s="19"/>
      <c r="F440" s="19"/>
      <c r="O440" s="16"/>
    </row>
    <row r="441" ht="14.25" customHeight="1">
      <c r="C441" s="19"/>
      <c r="D441" s="19"/>
      <c r="E441" s="19"/>
      <c r="F441" s="19"/>
      <c r="O441" s="16"/>
    </row>
    <row r="442" ht="14.25" customHeight="1">
      <c r="C442" s="19"/>
      <c r="D442" s="19"/>
      <c r="E442" s="19"/>
      <c r="F442" s="19"/>
      <c r="O442" s="16"/>
    </row>
    <row r="443" ht="14.25" customHeight="1">
      <c r="C443" s="19"/>
      <c r="D443" s="19"/>
      <c r="E443" s="19"/>
      <c r="F443" s="19"/>
      <c r="O443" s="16"/>
    </row>
    <row r="444" ht="14.25" customHeight="1">
      <c r="C444" s="19"/>
      <c r="D444" s="19"/>
      <c r="E444" s="19"/>
      <c r="F444" s="19"/>
      <c r="O444" s="16"/>
    </row>
    <row r="445" ht="14.25" customHeight="1">
      <c r="C445" s="19"/>
      <c r="D445" s="19"/>
      <c r="E445" s="19"/>
      <c r="F445" s="19"/>
      <c r="O445" s="16"/>
    </row>
    <row r="446" ht="14.25" customHeight="1">
      <c r="C446" s="19"/>
      <c r="D446" s="19"/>
      <c r="E446" s="19"/>
      <c r="F446" s="19"/>
      <c r="O446" s="16"/>
    </row>
    <row r="447" ht="14.25" customHeight="1">
      <c r="C447" s="19"/>
      <c r="D447" s="19"/>
      <c r="E447" s="19"/>
      <c r="F447" s="19"/>
      <c r="O447" s="16"/>
    </row>
    <row r="448" ht="14.25" customHeight="1">
      <c r="C448" s="19"/>
      <c r="D448" s="19"/>
      <c r="E448" s="19"/>
      <c r="F448" s="19"/>
      <c r="O448" s="16"/>
    </row>
    <row r="449" ht="14.25" customHeight="1">
      <c r="C449" s="19"/>
      <c r="D449" s="19"/>
      <c r="E449" s="19"/>
      <c r="F449" s="19"/>
      <c r="O449" s="16"/>
    </row>
    <row r="450" ht="14.25" customHeight="1">
      <c r="C450" s="19"/>
      <c r="D450" s="19"/>
      <c r="E450" s="19"/>
      <c r="F450" s="19"/>
      <c r="O450" s="16"/>
    </row>
    <row r="451" ht="14.25" customHeight="1">
      <c r="C451" s="19"/>
      <c r="D451" s="19"/>
      <c r="E451" s="19"/>
      <c r="F451" s="19"/>
      <c r="O451" s="16"/>
    </row>
    <row r="452" ht="14.25" customHeight="1">
      <c r="C452" s="19"/>
      <c r="D452" s="19"/>
      <c r="E452" s="19"/>
      <c r="F452" s="19"/>
      <c r="O452" s="16"/>
    </row>
    <row r="453" ht="14.25" customHeight="1">
      <c r="C453" s="19"/>
      <c r="D453" s="19"/>
      <c r="E453" s="19"/>
      <c r="F453" s="19"/>
      <c r="O453" s="16"/>
    </row>
    <row r="454" ht="14.25" customHeight="1">
      <c r="C454" s="19"/>
      <c r="D454" s="19"/>
      <c r="E454" s="19"/>
      <c r="F454" s="19"/>
      <c r="O454" s="16"/>
    </row>
    <row r="455" ht="14.25" customHeight="1">
      <c r="C455" s="19"/>
      <c r="D455" s="19"/>
      <c r="E455" s="19"/>
      <c r="F455" s="19"/>
      <c r="O455" s="16"/>
    </row>
    <row r="456" ht="14.25" customHeight="1">
      <c r="C456" s="19"/>
      <c r="D456" s="19"/>
      <c r="E456" s="19"/>
      <c r="F456" s="19"/>
      <c r="O456" s="16"/>
    </row>
    <row r="457" ht="14.25" customHeight="1">
      <c r="C457" s="19"/>
      <c r="D457" s="19"/>
      <c r="E457" s="19"/>
      <c r="F457" s="19"/>
      <c r="O457" s="16"/>
    </row>
    <row r="458" ht="14.25" customHeight="1">
      <c r="C458" s="19"/>
      <c r="D458" s="19"/>
      <c r="E458" s="19"/>
      <c r="F458" s="19"/>
      <c r="O458" s="16"/>
    </row>
    <row r="459" ht="14.25" customHeight="1">
      <c r="C459" s="19"/>
      <c r="D459" s="19"/>
      <c r="E459" s="19"/>
      <c r="F459" s="19"/>
      <c r="O459" s="16"/>
    </row>
    <row r="460" ht="14.25" customHeight="1">
      <c r="C460" s="19"/>
      <c r="D460" s="19"/>
      <c r="E460" s="19"/>
      <c r="F460" s="19"/>
      <c r="O460" s="16"/>
    </row>
    <row r="461" ht="14.25" customHeight="1">
      <c r="C461" s="19"/>
      <c r="D461" s="19"/>
      <c r="E461" s="19"/>
      <c r="F461" s="19"/>
      <c r="O461" s="16"/>
    </row>
    <row r="462" ht="14.25" customHeight="1">
      <c r="C462" s="19"/>
      <c r="D462" s="19"/>
      <c r="E462" s="19"/>
      <c r="F462" s="19"/>
      <c r="O462" s="16"/>
    </row>
    <row r="463" ht="14.25" customHeight="1">
      <c r="C463" s="19"/>
      <c r="D463" s="19"/>
      <c r="E463" s="19"/>
      <c r="F463" s="19"/>
      <c r="O463" s="16"/>
    </row>
    <row r="464" ht="14.25" customHeight="1">
      <c r="C464" s="19"/>
      <c r="D464" s="19"/>
      <c r="E464" s="19"/>
      <c r="F464" s="19"/>
      <c r="O464" s="16"/>
    </row>
    <row r="465" ht="14.25" customHeight="1">
      <c r="C465" s="19"/>
      <c r="D465" s="19"/>
      <c r="E465" s="19"/>
      <c r="F465" s="19"/>
      <c r="O465" s="16"/>
    </row>
    <row r="466" ht="14.25" customHeight="1">
      <c r="C466" s="19"/>
      <c r="D466" s="19"/>
      <c r="E466" s="19"/>
      <c r="F466" s="19"/>
      <c r="O466" s="16"/>
    </row>
    <row r="467" ht="14.25" customHeight="1">
      <c r="C467" s="19"/>
      <c r="D467" s="19"/>
      <c r="E467" s="19"/>
      <c r="F467" s="19"/>
      <c r="O467" s="16"/>
    </row>
    <row r="468" ht="14.25" customHeight="1">
      <c r="C468" s="19"/>
      <c r="D468" s="19"/>
      <c r="E468" s="19"/>
      <c r="F468" s="19"/>
      <c r="O468" s="16"/>
    </row>
    <row r="469" ht="14.25" customHeight="1">
      <c r="C469" s="19"/>
      <c r="D469" s="19"/>
      <c r="E469" s="19"/>
      <c r="F469" s="19"/>
      <c r="O469" s="16"/>
    </row>
    <row r="470" ht="14.25" customHeight="1">
      <c r="C470" s="19"/>
      <c r="D470" s="19"/>
      <c r="E470" s="19"/>
      <c r="F470" s="19"/>
      <c r="O470" s="16"/>
    </row>
    <row r="471" ht="14.25" customHeight="1">
      <c r="C471" s="19"/>
      <c r="D471" s="19"/>
      <c r="E471" s="19"/>
      <c r="F471" s="19"/>
      <c r="O471" s="16"/>
    </row>
    <row r="472" ht="14.25" customHeight="1">
      <c r="C472" s="19"/>
      <c r="D472" s="19"/>
      <c r="E472" s="19"/>
      <c r="F472" s="19"/>
      <c r="O472" s="16"/>
    </row>
    <row r="473" ht="14.25" customHeight="1">
      <c r="C473" s="19"/>
      <c r="D473" s="19"/>
      <c r="E473" s="19"/>
      <c r="F473" s="19"/>
      <c r="O473" s="16"/>
    </row>
    <row r="474" ht="14.25" customHeight="1">
      <c r="C474" s="19"/>
      <c r="D474" s="19"/>
      <c r="E474" s="19"/>
      <c r="F474" s="19"/>
      <c r="O474" s="16"/>
    </row>
    <row r="475" ht="14.25" customHeight="1">
      <c r="C475" s="19"/>
      <c r="D475" s="19"/>
      <c r="E475" s="19"/>
      <c r="F475" s="19"/>
      <c r="O475" s="16"/>
    </row>
    <row r="476" ht="14.25" customHeight="1">
      <c r="C476" s="19"/>
      <c r="D476" s="19"/>
      <c r="E476" s="19"/>
      <c r="F476" s="19"/>
      <c r="O476" s="16"/>
    </row>
    <row r="477" ht="14.25" customHeight="1">
      <c r="C477" s="19"/>
      <c r="D477" s="19"/>
      <c r="E477" s="19"/>
      <c r="F477" s="19"/>
      <c r="O477" s="16"/>
    </row>
    <row r="478" ht="14.25" customHeight="1">
      <c r="C478" s="19"/>
      <c r="D478" s="19"/>
      <c r="E478" s="19"/>
      <c r="F478" s="19"/>
      <c r="O478" s="16"/>
    </row>
    <row r="479" ht="14.25" customHeight="1">
      <c r="C479" s="19"/>
      <c r="D479" s="19"/>
      <c r="E479" s="19"/>
      <c r="F479" s="19"/>
      <c r="O479" s="16"/>
    </row>
    <row r="480" ht="14.25" customHeight="1">
      <c r="C480" s="19"/>
      <c r="D480" s="19"/>
      <c r="E480" s="19"/>
      <c r="F480" s="19"/>
      <c r="O480" s="16"/>
    </row>
    <row r="481" ht="14.25" customHeight="1">
      <c r="C481" s="19"/>
      <c r="D481" s="19"/>
      <c r="E481" s="19"/>
      <c r="F481" s="19"/>
      <c r="O481" s="16"/>
    </row>
    <row r="482" ht="14.25" customHeight="1">
      <c r="C482" s="19"/>
      <c r="D482" s="19"/>
      <c r="E482" s="19"/>
      <c r="F482" s="19"/>
      <c r="O482" s="16"/>
    </row>
    <row r="483" ht="14.25" customHeight="1">
      <c r="C483" s="19"/>
      <c r="D483" s="19"/>
      <c r="E483" s="19"/>
      <c r="F483" s="19"/>
      <c r="O483" s="16"/>
    </row>
    <row r="484" ht="14.25" customHeight="1">
      <c r="C484" s="19"/>
      <c r="D484" s="19"/>
      <c r="E484" s="19"/>
      <c r="F484" s="19"/>
      <c r="O484" s="16"/>
    </row>
    <row r="485" ht="14.25" customHeight="1">
      <c r="C485" s="19"/>
      <c r="D485" s="19"/>
      <c r="E485" s="19"/>
      <c r="F485" s="19"/>
      <c r="O485" s="16"/>
    </row>
    <row r="486" ht="14.25" customHeight="1">
      <c r="C486" s="19"/>
      <c r="D486" s="19"/>
      <c r="E486" s="19"/>
      <c r="F486" s="19"/>
      <c r="O486" s="16"/>
    </row>
    <row r="487" ht="14.25" customHeight="1">
      <c r="C487" s="19"/>
      <c r="D487" s="19"/>
      <c r="E487" s="19"/>
      <c r="F487" s="19"/>
      <c r="O487" s="16"/>
    </row>
    <row r="488" ht="14.25" customHeight="1">
      <c r="C488" s="19"/>
      <c r="D488" s="19"/>
      <c r="E488" s="19"/>
      <c r="F488" s="19"/>
      <c r="O488" s="16"/>
    </row>
    <row r="489" ht="14.25" customHeight="1">
      <c r="C489" s="19"/>
      <c r="D489" s="19"/>
      <c r="E489" s="19"/>
      <c r="F489" s="19"/>
      <c r="O489" s="16"/>
    </row>
    <row r="490" ht="14.25" customHeight="1">
      <c r="C490" s="19"/>
      <c r="D490" s="19"/>
      <c r="E490" s="19"/>
      <c r="F490" s="19"/>
      <c r="O490" s="16"/>
    </row>
    <row r="491" ht="14.25" customHeight="1">
      <c r="C491" s="19"/>
      <c r="D491" s="19"/>
      <c r="E491" s="19"/>
      <c r="F491" s="19"/>
      <c r="O491" s="16"/>
    </row>
    <row r="492" ht="14.25" customHeight="1">
      <c r="C492" s="19"/>
      <c r="D492" s="19"/>
      <c r="E492" s="19"/>
      <c r="F492" s="19"/>
      <c r="O492" s="16"/>
    </row>
    <row r="493" ht="14.25" customHeight="1">
      <c r="C493" s="19"/>
      <c r="D493" s="19"/>
      <c r="E493" s="19"/>
      <c r="F493" s="19"/>
      <c r="O493" s="16"/>
    </row>
    <row r="494" ht="14.25" customHeight="1">
      <c r="C494" s="19"/>
      <c r="D494" s="19"/>
      <c r="E494" s="19"/>
      <c r="F494" s="19"/>
      <c r="O494" s="16"/>
    </row>
    <row r="495" ht="14.25" customHeight="1">
      <c r="C495" s="19"/>
      <c r="D495" s="19"/>
      <c r="E495" s="19"/>
      <c r="F495" s="19"/>
      <c r="O495" s="16"/>
    </row>
    <row r="496" ht="14.25" customHeight="1">
      <c r="C496" s="19"/>
      <c r="D496" s="19"/>
      <c r="E496" s="19"/>
      <c r="F496" s="19"/>
      <c r="O496" s="16"/>
    </row>
    <row r="497" ht="14.25" customHeight="1">
      <c r="C497" s="19"/>
      <c r="D497" s="19"/>
      <c r="E497" s="19"/>
      <c r="F497" s="19"/>
      <c r="O497" s="16"/>
    </row>
    <row r="498" ht="14.25" customHeight="1">
      <c r="C498" s="19"/>
      <c r="D498" s="19"/>
      <c r="E498" s="19"/>
      <c r="F498" s="19"/>
      <c r="O498" s="16"/>
    </row>
    <row r="499" ht="14.25" customHeight="1">
      <c r="C499" s="19"/>
      <c r="D499" s="19"/>
      <c r="E499" s="19"/>
      <c r="F499" s="19"/>
      <c r="O499" s="16"/>
    </row>
    <row r="500" ht="14.25" customHeight="1">
      <c r="C500" s="19"/>
      <c r="D500" s="19"/>
      <c r="E500" s="19"/>
      <c r="F500" s="19"/>
      <c r="O500" s="16"/>
    </row>
    <row r="501" ht="14.25" customHeight="1">
      <c r="C501" s="19"/>
      <c r="D501" s="19"/>
      <c r="E501" s="19"/>
      <c r="F501" s="19"/>
      <c r="O501" s="16"/>
    </row>
    <row r="502" ht="14.25" customHeight="1">
      <c r="C502" s="19"/>
      <c r="D502" s="19"/>
      <c r="E502" s="19"/>
      <c r="F502" s="19"/>
      <c r="O502" s="16"/>
    </row>
    <row r="503" ht="14.25" customHeight="1">
      <c r="C503" s="19"/>
      <c r="D503" s="19"/>
      <c r="E503" s="19"/>
      <c r="F503" s="19"/>
      <c r="O503" s="16"/>
    </row>
    <row r="504" ht="14.25" customHeight="1">
      <c r="C504" s="19"/>
      <c r="D504" s="19"/>
      <c r="E504" s="19"/>
      <c r="F504" s="19"/>
      <c r="O504" s="16"/>
    </row>
    <row r="505" ht="14.25" customHeight="1">
      <c r="C505" s="19"/>
      <c r="D505" s="19"/>
      <c r="E505" s="19"/>
      <c r="F505" s="19"/>
      <c r="O505" s="16"/>
    </row>
    <row r="506" ht="14.25" customHeight="1">
      <c r="C506" s="19"/>
      <c r="D506" s="19"/>
      <c r="E506" s="19"/>
      <c r="F506" s="19"/>
      <c r="O506" s="16"/>
    </row>
    <row r="507" ht="14.25" customHeight="1">
      <c r="C507" s="19"/>
      <c r="D507" s="19"/>
      <c r="E507" s="19"/>
      <c r="F507" s="19"/>
      <c r="O507" s="16"/>
    </row>
    <row r="508" ht="14.25" customHeight="1">
      <c r="C508" s="19"/>
      <c r="D508" s="19"/>
      <c r="E508" s="19"/>
      <c r="F508" s="19"/>
      <c r="O508" s="16"/>
    </row>
    <row r="509" ht="14.25" customHeight="1">
      <c r="C509" s="19"/>
      <c r="D509" s="19"/>
      <c r="E509" s="19"/>
      <c r="F509" s="19"/>
      <c r="O509" s="16"/>
    </row>
    <row r="510" ht="14.25" customHeight="1">
      <c r="C510" s="19"/>
      <c r="D510" s="19"/>
      <c r="E510" s="19"/>
      <c r="F510" s="19"/>
      <c r="O510" s="16"/>
    </row>
    <row r="511" ht="14.25" customHeight="1">
      <c r="C511" s="19"/>
      <c r="D511" s="19"/>
      <c r="E511" s="19"/>
      <c r="F511" s="19"/>
      <c r="O511" s="16"/>
    </row>
    <row r="512" ht="14.25" customHeight="1">
      <c r="C512" s="19"/>
      <c r="D512" s="19"/>
      <c r="E512" s="19"/>
      <c r="F512" s="19"/>
      <c r="O512" s="16"/>
    </row>
    <row r="513" ht="14.25" customHeight="1">
      <c r="C513" s="19"/>
      <c r="D513" s="19"/>
      <c r="E513" s="19"/>
      <c r="F513" s="19"/>
      <c r="O513" s="16"/>
    </row>
    <row r="514" ht="14.25" customHeight="1">
      <c r="C514" s="19"/>
      <c r="D514" s="19"/>
      <c r="E514" s="19"/>
      <c r="F514" s="19"/>
      <c r="O514" s="16"/>
    </row>
    <row r="515" ht="14.25" customHeight="1">
      <c r="C515" s="19"/>
      <c r="D515" s="19"/>
      <c r="E515" s="19"/>
      <c r="F515" s="19"/>
      <c r="O515" s="16"/>
    </row>
    <row r="516" ht="14.25" customHeight="1">
      <c r="C516" s="19"/>
      <c r="D516" s="19"/>
      <c r="E516" s="19"/>
      <c r="F516" s="19"/>
      <c r="O516" s="16"/>
    </row>
    <row r="517" ht="14.25" customHeight="1">
      <c r="C517" s="19"/>
      <c r="D517" s="19"/>
      <c r="E517" s="19"/>
      <c r="F517" s="19"/>
      <c r="O517" s="16"/>
    </row>
    <row r="518" ht="14.25" customHeight="1">
      <c r="C518" s="19"/>
      <c r="D518" s="19"/>
      <c r="E518" s="19"/>
      <c r="F518" s="19"/>
      <c r="O518" s="16"/>
    </row>
    <row r="519" ht="14.25" customHeight="1">
      <c r="C519" s="19"/>
      <c r="D519" s="19"/>
      <c r="E519" s="19"/>
      <c r="F519" s="19"/>
      <c r="O519" s="16"/>
    </row>
    <row r="520" ht="14.25" customHeight="1">
      <c r="C520" s="19"/>
      <c r="D520" s="19"/>
      <c r="E520" s="19"/>
      <c r="F520" s="19"/>
      <c r="O520" s="16"/>
    </row>
    <row r="521" ht="14.25" customHeight="1">
      <c r="C521" s="19"/>
      <c r="D521" s="19"/>
      <c r="E521" s="19"/>
      <c r="F521" s="19"/>
      <c r="O521" s="16"/>
    </row>
    <row r="522" ht="14.25" customHeight="1">
      <c r="C522" s="19"/>
      <c r="D522" s="19"/>
      <c r="E522" s="19"/>
      <c r="F522" s="19"/>
      <c r="O522" s="16"/>
    </row>
    <row r="523" ht="14.25" customHeight="1">
      <c r="C523" s="19"/>
      <c r="D523" s="19"/>
      <c r="E523" s="19"/>
      <c r="F523" s="19"/>
      <c r="O523" s="16"/>
    </row>
    <row r="524" ht="14.25" customHeight="1">
      <c r="C524" s="19"/>
      <c r="D524" s="19"/>
      <c r="E524" s="19"/>
      <c r="F524" s="19"/>
      <c r="O524" s="16"/>
    </row>
    <row r="525" ht="14.25" customHeight="1">
      <c r="C525" s="19"/>
      <c r="D525" s="19"/>
      <c r="E525" s="19"/>
      <c r="F525" s="19"/>
      <c r="O525" s="16"/>
    </row>
    <row r="526" ht="14.25" customHeight="1">
      <c r="C526" s="19"/>
      <c r="D526" s="19"/>
      <c r="E526" s="19"/>
      <c r="F526" s="19"/>
      <c r="O526" s="16"/>
    </row>
    <row r="527" ht="14.25" customHeight="1">
      <c r="C527" s="19"/>
      <c r="D527" s="19"/>
      <c r="E527" s="19"/>
      <c r="F527" s="19"/>
      <c r="O527" s="16"/>
    </row>
    <row r="528" ht="14.25" customHeight="1">
      <c r="C528" s="19"/>
      <c r="D528" s="19"/>
      <c r="E528" s="19"/>
      <c r="F528" s="19"/>
      <c r="O528" s="16"/>
    </row>
    <row r="529" ht="14.25" customHeight="1">
      <c r="C529" s="19"/>
      <c r="D529" s="19"/>
      <c r="E529" s="19"/>
      <c r="F529" s="19"/>
      <c r="O529" s="16"/>
    </row>
    <row r="530" ht="14.25" customHeight="1">
      <c r="C530" s="19"/>
      <c r="D530" s="19"/>
      <c r="E530" s="19"/>
      <c r="F530" s="19"/>
      <c r="O530" s="16"/>
    </row>
    <row r="531" ht="14.25" customHeight="1">
      <c r="C531" s="19"/>
      <c r="D531" s="19"/>
      <c r="E531" s="19"/>
      <c r="F531" s="19"/>
      <c r="O531" s="16"/>
    </row>
    <row r="532" ht="14.25" customHeight="1">
      <c r="C532" s="19"/>
      <c r="D532" s="19"/>
      <c r="E532" s="19"/>
      <c r="F532" s="19"/>
      <c r="O532" s="16"/>
    </row>
    <row r="533" ht="14.25" customHeight="1">
      <c r="C533" s="19"/>
      <c r="D533" s="19"/>
      <c r="E533" s="19"/>
      <c r="F533" s="19"/>
      <c r="O533" s="16"/>
    </row>
    <row r="534" ht="14.25" customHeight="1">
      <c r="C534" s="19"/>
      <c r="D534" s="19"/>
      <c r="E534" s="19"/>
      <c r="F534" s="19"/>
      <c r="O534" s="16"/>
    </row>
    <row r="535" ht="14.25" customHeight="1">
      <c r="C535" s="19"/>
      <c r="D535" s="19"/>
      <c r="E535" s="19"/>
      <c r="F535" s="19"/>
      <c r="O535" s="16"/>
    </row>
    <row r="536" ht="14.25" customHeight="1">
      <c r="C536" s="19"/>
      <c r="D536" s="19"/>
      <c r="E536" s="19"/>
      <c r="F536" s="19"/>
      <c r="O536" s="16"/>
    </row>
    <row r="537" ht="14.25" customHeight="1">
      <c r="C537" s="19"/>
      <c r="D537" s="19"/>
      <c r="E537" s="19"/>
      <c r="F537" s="19"/>
      <c r="O537" s="16"/>
    </row>
    <row r="538" ht="14.25" customHeight="1">
      <c r="C538" s="19"/>
      <c r="D538" s="19"/>
      <c r="E538" s="19"/>
      <c r="F538" s="19"/>
      <c r="O538" s="16"/>
    </row>
    <row r="539" ht="14.25" customHeight="1">
      <c r="C539" s="19"/>
      <c r="D539" s="19"/>
      <c r="E539" s="19"/>
      <c r="F539" s="19"/>
      <c r="O539" s="16"/>
    </row>
    <row r="540" ht="14.25" customHeight="1">
      <c r="C540" s="19"/>
      <c r="D540" s="19"/>
      <c r="E540" s="19"/>
      <c r="F540" s="19"/>
      <c r="O540" s="16"/>
    </row>
    <row r="541" ht="14.25" customHeight="1">
      <c r="C541" s="19"/>
      <c r="D541" s="19"/>
      <c r="E541" s="19"/>
      <c r="F541" s="19"/>
      <c r="O541" s="16"/>
    </row>
    <row r="542" ht="14.25" customHeight="1">
      <c r="C542" s="19"/>
      <c r="D542" s="19"/>
      <c r="E542" s="19"/>
      <c r="F542" s="19"/>
      <c r="O542" s="16"/>
    </row>
    <row r="543" ht="14.25" customHeight="1">
      <c r="C543" s="19"/>
      <c r="D543" s="19"/>
      <c r="E543" s="19"/>
      <c r="F543" s="19"/>
      <c r="O543" s="16"/>
    </row>
    <row r="544" ht="14.25" customHeight="1">
      <c r="C544" s="19"/>
      <c r="D544" s="19"/>
      <c r="E544" s="19"/>
      <c r="F544" s="19"/>
      <c r="O544" s="16"/>
    </row>
    <row r="545" ht="14.25" customHeight="1">
      <c r="C545" s="19"/>
      <c r="D545" s="19"/>
      <c r="E545" s="19"/>
      <c r="F545" s="19"/>
      <c r="O545" s="16"/>
    </row>
    <row r="546" ht="14.25" customHeight="1">
      <c r="C546" s="19"/>
      <c r="D546" s="19"/>
      <c r="E546" s="19"/>
      <c r="F546" s="19"/>
      <c r="O546" s="16"/>
    </row>
    <row r="547" ht="14.25" customHeight="1">
      <c r="C547" s="19"/>
      <c r="D547" s="19"/>
      <c r="E547" s="19"/>
      <c r="F547" s="19"/>
      <c r="O547" s="16"/>
    </row>
    <row r="548" ht="14.25" customHeight="1">
      <c r="C548" s="19"/>
      <c r="D548" s="19"/>
      <c r="E548" s="19"/>
      <c r="F548" s="19"/>
      <c r="O548" s="16"/>
    </row>
    <row r="549" ht="14.25" customHeight="1">
      <c r="C549" s="19"/>
      <c r="D549" s="19"/>
      <c r="E549" s="19"/>
      <c r="F549" s="19"/>
      <c r="O549" s="16"/>
    </row>
    <row r="550" ht="14.25" customHeight="1">
      <c r="C550" s="19"/>
      <c r="D550" s="19"/>
      <c r="E550" s="19"/>
      <c r="F550" s="19"/>
      <c r="O550" s="16"/>
    </row>
    <row r="551" ht="14.25" customHeight="1">
      <c r="C551" s="19"/>
      <c r="D551" s="19"/>
      <c r="E551" s="19"/>
      <c r="F551" s="19"/>
      <c r="O551" s="16"/>
    </row>
    <row r="552" ht="14.25" customHeight="1">
      <c r="C552" s="19"/>
      <c r="D552" s="19"/>
      <c r="E552" s="19"/>
      <c r="F552" s="19"/>
      <c r="O552" s="16"/>
    </row>
    <row r="553" ht="14.25" customHeight="1">
      <c r="C553" s="19"/>
      <c r="D553" s="19"/>
      <c r="E553" s="19"/>
      <c r="F553" s="19"/>
      <c r="O553" s="16"/>
    </row>
    <row r="554" ht="14.25" customHeight="1">
      <c r="C554" s="19"/>
      <c r="D554" s="19"/>
      <c r="E554" s="19"/>
      <c r="F554" s="19"/>
      <c r="O554" s="16"/>
    </row>
    <row r="555" ht="14.25" customHeight="1">
      <c r="C555" s="19"/>
      <c r="D555" s="19"/>
      <c r="E555" s="19"/>
      <c r="F555" s="19"/>
      <c r="O555" s="16"/>
    </row>
    <row r="556" ht="14.25" customHeight="1">
      <c r="C556" s="19"/>
      <c r="D556" s="19"/>
      <c r="E556" s="19"/>
      <c r="F556" s="19"/>
      <c r="O556" s="16"/>
    </row>
    <row r="557" ht="14.25" customHeight="1">
      <c r="C557" s="19"/>
      <c r="D557" s="19"/>
      <c r="E557" s="19"/>
      <c r="F557" s="19"/>
      <c r="O557" s="16"/>
    </row>
    <row r="558" ht="14.25" customHeight="1">
      <c r="C558" s="19"/>
      <c r="D558" s="19"/>
      <c r="E558" s="19"/>
      <c r="F558" s="19"/>
      <c r="O558" s="16"/>
    </row>
    <row r="559" ht="14.25" customHeight="1">
      <c r="C559" s="19"/>
      <c r="D559" s="19"/>
      <c r="E559" s="19"/>
      <c r="F559" s="19"/>
      <c r="O559" s="16"/>
    </row>
    <row r="560" ht="14.25" customHeight="1">
      <c r="C560" s="19"/>
      <c r="D560" s="19"/>
      <c r="E560" s="19"/>
      <c r="F560" s="19"/>
      <c r="O560" s="16"/>
    </row>
    <row r="561" ht="14.25" customHeight="1">
      <c r="C561" s="19"/>
      <c r="D561" s="19"/>
      <c r="E561" s="19"/>
      <c r="F561" s="19"/>
      <c r="O561" s="16"/>
    </row>
    <row r="562" ht="14.25" customHeight="1">
      <c r="C562" s="19"/>
      <c r="D562" s="19"/>
      <c r="E562" s="19"/>
      <c r="F562" s="19"/>
      <c r="O562" s="16"/>
    </row>
    <row r="563" ht="14.25" customHeight="1">
      <c r="C563" s="19"/>
      <c r="D563" s="19"/>
      <c r="E563" s="19"/>
      <c r="F563" s="19"/>
      <c r="O563" s="16"/>
    </row>
    <row r="564" ht="14.25" customHeight="1">
      <c r="C564" s="19"/>
      <c r="D564" s="19"/>
      <c r="E564" s="19"/>
      <c r="F564" s="19"/>
      <c r="O564" s="16"/>
    </row>
    <row r="565" ht="14.25" customHeight="1">
      <c r="C565" s="19"/>
      <c r="D565" s="19"/>
      <c r="E565" s="19"/>
      <c r="F565" s="19"/>
      <c r="O565" s="16"/>
    </row>
    <row r="566" ht="14.25" customHeight="1">
      <c r="C566" s="19"/>
      <c r="D566" s="19"/>
      <c r="E566" s="19"/>
      <c r="F566" s="19"/>
      <c r="O566" s="16"/>
    </row>
    <row r="567" ht="14.25" customHeight="1">
      <c r="C567" s="19"/>
      <c r="D567" s="19"/>
      <c r="E567" s="19"/>
      <c r="F567" s="19"/>
      <c r="O567" s="16"/>
    </row>
    <row r="568" ht="14.25" customHeight="1">
      <c r="C568" s="19"/>
      <c r="D568" s="19"/>
      <c r="E568" s="19"/>
      <c r="F568" s="19"/>
      <c r="O568" s="16"/>
    </row>
    <row r="569" ht="14.25" customHeight="1">
      <c r="C569" s="19"/>
      <c r="D569" s="19"/>
      <c r="E569" s="19"/>
      <c r="F569" s="19"/>
      <c r="O569" s="16"/>
    </row>
    <row r="570" ht="14.25" customHeight="1">
      <c r="C570" s="19"/>
      <c r="D570" s="19"/>
      <c r="E570" s="19"/>
      <c r="F570" s="19"/>
      <c r="O570" s="16"/>
    </row>
    <row r="571" ht="14.25" customHeight="1">
      <c r="C571" s="19"/>
      <c r="D571" s="19"/>
      <c r="E571" s="19"/>
      <c r="F571" s="19"/>
      <c r="O571" s="16"/>
    </row>
    <row r="572" ht="14.25" customHeight="1">
      <c r="C572" s="19"/>
      <c r="D572" s="19"/>
      <c r="E572" s="19"/>
      <c r="F572" s="19"/>
      <c r="O572" s="16"/>
    </row>
    <row r="573" ht="14.25" customHeight="1">
      <c r="C573" s="19"/>
      <c r="D573" s="19"/>
      <c r="E573" s="19"/>
      <c r="F573" s="19"/>
      <c r="O573" s="16"/>
    </row>
    <row r="574" ht="14.25" customHeight="1">
      <c r="C574" s="19"/>
      <c r="D574" s="19"/>
      <c r="E574" s="19"/>
      <c r="F574" s="19"/>
      <c r="O574" s="16"/>
    </row>
    <row r="575" ht="14.25" customHeight="1">
      <c r="C575" s="19"/>
      <c r="D575" s="19"/>
      <c r="E575" s="19"/>
      <c r="F575" s="19"/>
      <c r="O575" s="16"/>
    </row>
    <row r="576" ht="14.25" customHeight="1">
      <c r="C576" s="19"/>
      <c r="D576" s="19"/>
      <c r="E576" s="19"/>
      <c r="F576" s="19"/>
      <c r="O576" s="16"/>
    </row>
    <row r="577" ht="14.25" customHeight="1">
      <c r="C577" s="19"/>
      <c r="D577" s="19"/>
      <c r="E577" s="19"/>
      <c r="F577" s="19"/>
      <c r="O577" s="16"/>
    </row>
    <row r="578" ht="14.25" customHeight="1">
      <c r="C578" s="19"/>
      <c r="D578" s="19"/>
      <c r="E578" s="19"/>
      <c r="F578" s="19"/>
      <c r="O578" s="16"/>
    </row>
    <row r="579" ht="14.25" customHeight="1">
      <c r="C579" s="19"/>
      <c r="D579" s="19"/>
      <c r="E579" s="19"/>
      <c r="F579" s="19"/>
      <c r="O579" s="16"/>
    </row>
    <row r="580" ht="14.25" customHeight="1">
      <c r="C580" s="19"/>
      <c r="D580" s="19"/>
      <c r="E580" s="19"/>
      <c r="F580" s="19"/>
      <c r="O580" s="16"/>
    </row>
    <row r="581" ht="14.25" customHeight="1">
      <c r="C581" s="19"/>
      <c r="D581" s="19"/>
      <c r="E581" s="19"/>
      <c r="F581" s="19"/>
      <c r="O581" s="16"/>
    </row>
    <row r="582" ht="14.25" customHeight="1">
      <c r="C582" s="19"/>
      <c r="D582" s="19"/>
      <c r="E582" s="19"/>
      <c r="F582" s="19"/>
      <c r="O582" s="16"/>
    </row>
    <row r="583" ht="14.25" customHeight="1">
      <c r="C583" s="19"/>
      <c r="D583" s="19"/>
      <c r="E583" s="19"/>
      <c r="F583" s="19"/>
      <c r="O583" s="16"/>
    </row>
    <row r="584" ht="14.25" customHeight="1">
      <c r="C584" s="19"/>
      <c r="D584" s="19"/>
      <c r="E584" s="19"/>
      <c r="F584" s="19"/>
      <c r="O584" s="16"/>
    </row>
    <row r="585" ht="14.25" customHeight="1">
      <c r="C585" s="19"/>
      <c r="D585" s="19"/>
      <c r="E585" s="19"/>
      <c r="F585" s="19"/>
      <c r="O585" s="16"/>
    </row>
    <row r="586" ht="14.25" customHeight="1">
      <c r="C586" s="19"/>
      <c r="D586" s="19"/>
      <c r="E586" s="19"/>
      <c r="F586" s="19"/>
      <c r="O586" s="16"/>
    </row>
    <row r="587" ht="14.25" customHeight="1">
      <c r="C587" s="19"/>
      <c r="D587" s="19"/>
      <c r="E587" s="19"/>
      <c r="F587" s="19"/>
      <c r="O587" s="16"/>
    </row>
    <row r="588" ht="14.25" customHeight="1">
      <c r="C588" s="19"/>
      <c r="D588" s="19"/>
      <c r="E588" s="19"/>
      <c r="F588" s="19"/>
      <c r="O588" s="16"/>
    </row>
    <row r="589" ht="14.25" customHeight="1">
      <c r="C589" s="19"/>
      <c r="D589" s="19"/>
      <c r="E589" s="19"/>
      <c r="F589" s="19"/>
      <c r="O589" s="16"/>
    </row>
    <row r="590" ht="14.25" customHeight="1">
      <c r="C590" s="19"/>
      <c r="D590" s="19"/>
      <c r="E590" s="19"/>
      <c r="F590" s="19"/>
      <c r="O590" s="16"/>
    </row>
    <row r="591" ht="14.25" customHeight="1">
      <c r="C591" s="19"/>
      <c r="D591" s="19"/>
      <c r="E591" s="19"/>
      <c r="F591" s="19"/>
      <c r="O591" s="16"/>
    </row>
    <row r="592" ht="14.25" customHeight="1">
      <c r="C592" s="19"/>
      <c r="D592" s="19"/>
      <c r="E592" s="19"/>
      <c r="F592" s="19"/>
      <c r="O592" s="16"/>
    </row>
    <row r="593" ht="14.25" customHeight="1">
      <c r="C593" s="19"/>
      <c r="D593" s="19"/>
      <c r="E593" s="19"/>
      <c r="F593" s="19"/>
      <c r="O593" s="16"/>
    </row>
    <row r="594" ht="14.25" customHeight="1">
      <c r="C594" s="19"/>
      <c r="D594" s="19"/>
      <c r="E594" s="19"/>
      <c r="F594" s="19"/>
      <c r="O594" s="16"/>
    </row>
    <row r="595" ht="14.25" customHeight="1">
      <c r="C595" s="19"/>
      <c r="D595" s="19"/>
      <c r="E595" s="19"/>
      <c r="F595" s="19"/>
      <c r="O595" s="16"/>
    </row>
    <row r="596" ht="14.25" customHeight="1">
      <c r="C596" s="19"/>
      <c r="D596" s="19"/>
      <c r="E596" s="19"/>
      <c r="F596" s="19"/>
      <c r="O596" s="16"/>
    </row>
    <row r="597" ht="14.25" customHeight="1">
      <c r="C597" s="19"/>
      <c r="D597" s="19"/>
      <c r="E597" s="19"/>
      <c r="F597" s="19"/>
      <c r="O597" s="16"/>
    </row>
    <row r="598" ht="14.25" customHeight="1">
      <c r="C598" s="19"/>
      <c r="D598" s="19"/>
      <c r="E598" s="19"/>
      <c r="F598" s="19"/>
      <c r="O598" s="16"/>
    </row>
    <row r="599" ht="14.25" customHeight="1">
      <c r="C599" s="19"/>
      <c r="D599" s="19"/>
      <c r="E599" s="19"/>
      <c r="F599" s="19"/>
      <c r="O599" s="16"/>
    </row>
    <row r="600" ht="14.25" customHeight="1">
      <c r="C600" s="19"/>
      <c r="D600" s="19"/>
      <c r="E600" s="19"/>
      <c r="F600" s="19"/>
      <c r="O600" s="16"/>
    </row>
    <row r="601" ht="14.25" customHeight="1">
      <c r="C601" s="19"/>
      <c r="D601" s="19"/>
      <c r="E601" s="19"/>
      <c r="F601" s="19"/>
      <c r="O601" s="16"/>
    </row>
    <row r="602" ht="14.25" customHeight="1">
      <c r="C602" s="19"/>
      <c r="D602" s="19"/>
      <c r="E602" s="19"/>
      <c r="F602" s="19"/>
      <c r="O602" s="16"/>
    </row>
    <row r="603" ht="14.25" customHeight="1">
      <c r="C603" s="19"/>
      <c r="D603" s="19"/>
      <c r="E603" s="19"/>
      <c r="F603" s="19"/>
      <c r="O603" s="16"/>
    </row>
    <row r="604" ht="14.25" customHeight="1">
      <c r="C604" s="19"/>
      <c r="D604" s="19"/>
      <c r="E604" s="19"/>
      <c r="F604" s="19"/>
      <c r="O604" s="16"/>
    </row>
    <row r="605" ht="14.25" customHeight="1">
      <c r="C605" s="19"/>
      <c r="D605" s="19"/>
      <c r="E605" s="19"/>
      <c r="F605" s="19"/>
      <c r="O605" s="16"/>
    </row>
    <row r="606" ht="14.25" customHeight="1">
      <c r="C606" s="19"/>
      <c r="D606" s="19"/>
      <c r="E606" s="19"/>
      <c r="F606" s="19"/>
      <c r="O606" s="16"/>
    </row>
    <row r="607" ht="14.25" customHeight="1">
      <c r="C607" s="19"/>
      <c r="D607" s="19"/>
      <c r="E607" s="19"/>
      <c r="F607" s="19"/>
      <c r="O607" s="16"/>
    </row>
    <row r="608" ht="14.25" customHeight="1">
      <c r="C608" s="19"/>
      <c r="D608" s="19"/>
      <c r="E608" s="19"/>
      <c r="F608" s="19"/>
      <c r="O608" s="16"/>
    </row>
    <row r="609" ht="14.25" customHeight="1">
      <c r="C609" s="19"/>
      <c r="D609" s="19"/>
      <c r="E609" s="19"/>
      <c r="F609" s="19"/>
      <c r="O609" s="16"/>
    </row>
    <row r="610" ht="14.25" customHeight="1">
      <c r="C610" s="19"/>
      <c r="D610" s="19"/>
      <c r="E610" s="19"/>
      <c r="F610" s="19"/>
      <c r="O610" s="16"/>
    </row>
    <row r="611" ht="14.25" customHeight="1">
      <c r="C611" s="19"/>
      <c r="D611" s="19"/>
      <c r="E611" s="19"/>
      <c r="F611" s="19"/>
      <c r="O611" s="16"/>
    </row>
    <row r="612" ht="14.25" customHeight="1">
      <c r="C612" s="19"/>
      <c r="D612" s="19"/>
      <c r="E612" s="19"/>
      <c r="F612" s="19"/>
      <c r="O612" s="16"/>
    </row>
    <row r="613" ht="14.25" customHeight="1">
      <c r="C613" s="19"/>
      <c r="D613" s="19"/>
      <c r="E613" s="19"/>
      <c r="F613" s="19"/>
      <c r="O613" s="16"/>
    </row>
    <row r="614" ht="14.25" customHeight="1">
      <c r="C614" s="19"/>
      <c r="D614" s="19"/>
      <c r="E614" s="19"/>
      <c r="F614" s="19"/>
      <c r="O614" s="16"/>
    </row>
    <row r="615" ht="14.25" customHeight="1">
      <c r="C615" s="19"/>
      <c r="D615" s="19"/>
      <c r="E615" s="19"/>
      <c r="F615" s="19"/>
      <c r="O615" s="16"/>
    </row>
    <row r="616" ht="14.25" customHeight="1">
      <c r="C616" s="19"/>
      <c r="D616" s="19"/>
      <c r="E616" s="19"/>
      <c r="F616" s="19"/>
      <c r="O616" s="16"/>
    </row>
    <row r="617" ht="14.25" customHeight="1">
      <c r="C617" s="19"/>
      <c r="D617" s="19"/>
      <c r="E617" s="19"/>
      <c r="F617" s="19"/>
      <c r="O617" s="16"/>
    </row>
    <row r="618" ht="14.25" customHeight="1">
      <c r="C618" s="19"/>
      <c r="D618" s="19"/>
      <c r="E618" s="19"/>
      <c r="F618" s="19"/>
      <c r="O618" s="16"/>
    </row>
    <row r="619" ht="14.25" customHeight="1">
      <c r="C619" s="19"/>
      <c r="D619" s="19"/>
      <c r="E619" s="19"/>
      <c r="F619" s="19"/>
      <c r="O619" s="16"/>
    </row>
    <row r="620" ht="14.25" customHeight="1">
      <c r="C620" s="19"/>
      <c r="D620" s="19"/>
      <c r="E620" s="19"/>
      <c r="F620" s="19"/>
      <c r="O620" s="16"/>
    </row>
    <row r="621" ht="14.25" customHeight="1">
      <c r="C621" s="19"/>
      <c r="D621" s="19"/>
      <c r="E621" s="19"/>
      <c r="F621" s="19"/>
      <c r="O621" s="16"/>
    </row>
    <row r="622" ht="14.25" customHeight="1">
      <c r="C622" s="19"/>
      <c r="D622" s="19"/>
      <c r="E622" s="19"/>
      <c r="F622" s="19"/>
      <c r="O622" s="16"/>
    </row>
    <row r="623" ht="14.25" customHeight="1">
      <c r="C623" s="19"/>
      <c r="D623" s="19"/>
      <c r="E623" s="19"/>
      <c r="F623" s="19"/>
      <c r="O623" s="16"/>
    </row>
    <row r="624" ht="14.25" customHeight="1">
      <c r="C624" s="19"/>
      <c r="D624" s="19"/>
      <c r="E624" s="19"/>
      <c r="F624" s="19"/>
      <c r="O624" s="16"/>
    </row>
    <row r="625" ht="14.25" customHeight="1">
      <c r="C625" s="19"/>
      <c r="D625" s="19"/>
      <c r="E625" s="19"/>
      <c r="F625" s="19"/>
      <c r="O625" s="16"/>
    </row>
    <row r="626" ht="14.25" customHeight="1">
      <c r="C626" s="19"/>
      <c r="D626" s="19"/>
      <c r="E626" s="19"/>
      <c r="F626" s="19"/>
      <c r="O626" s="16"/>
    </row>
    <row r="627" ht="14.25" customHeight="1">
      <c r="C627" s="19"/>
      <c r="D627" s="19"/>
      <c r="E627" s="19"/>
      <c r="F627" s="19"/>
      <c r="O627" s="16"/>
    </row>
    <row r="628" ht="14.25" customHeight="1">
      <c r="C628" s="19"/>
      <c r="D628" s="19"/>
      <c r="E628" s="19"/>
      <c r="F628" s="19"/>
      <c r="O628" s="16"/>
    </row>
    <row r="629" ht="14.25" customHeight="1">
      <c r="C629" s="19"/>
      <c r="D629" s="19"/>
      <c r="E629" s="19"/>
      <c r="F629" s="19"/>
      <c r="O629" s="16"/>
    </row>
    <row r="630" ht="14.25" customHeight="1">
      <c r="C630" s="19"/>
      <c r="D630" s="19"/>
      <c r="E630" s="19"/>
      <c r="F630" s="19"/>
      <c r="O630" s="16"/>
    </row>
    <row r="631" ht="14.25" customHeight="1">
      <c r="C631" s="19"/>
      <c r="D631" s="19"/>
      <c r="E631" s="19"/>
      <c r="F631" s="19"/>
      <c r="O631" s="16"/>
    </row>
    <row r="632" ht="14.25" customHeight="1">
      <c r="C632" s="19"/>
      <c r="D632" s="19"/>
      <c r="E632" s="19"/>
      <c r="F632" s="19"/>
      <c r="O632" s="16"/>
    </row>
    <row r="633" ht="14.25" customHeight="1">
      <c r="C633" s="19"/>
      <c r="D633" s="19"/>
      <c r="E633" s="19"/>
      <c r="F633" s="19"/>
      <c r="O633" s="16"/>
    </row>
    <row r="634" ht="14.25" customHeight="1">
      <c r="C634" s="19"/>
      <c r="D634" s="19"/>
      <c r="E634" s="19"/>
      <c r="F634" s="19"/>
      <c r="O634" s="16"/>
    </row>
    <row r="635" ht="14.25" customHeight="1">
      <c r="C635" s="19"/>
      <c r="D635" s="19"/>
      <c r="E635" s="19"/>
      <c r="F635" s="19"/>
      <c r="O635" s="16"/>
    </row>
    <row r="636" ht="14.25" customHeight="1">
      <c r="C636" s="19"/>
      <c r="D636" s="19"/>
      <c r="E636" s="19"/>
      <c r="F636" s="19"/>
      <c r="O636" s="16"/>
    </row>
    <row r="637" ht="14.25" customHeight="1">
      <c r="C637" s="19"/>
      <c r="D637" s="19"/>
      <c r="E637" s="19"/>
      <c r="F637" s="19"/>
      <c r="O637" s="16"/>
    </row>
    <row r="638" ht="14.25" customHeight="1">
      <c r="C638" s="19"/>
      <c r="D638" s="19"/>
      <c r="E638" s="19"/>
      <c r="F638" s="19"/>
      <c r="O638" s="16"/>
    </row>
    <row r="639" ht="14.25" customHeight="1">
      <c r="C639" s="19"/>
      <c r="D639" s="19"/>
      <c r="E639" s="19"/>
      <c r="F639" s="19"/>
      <c r="O639" s="16"/>
    </row>
    <row r="640" ht="14.25" customHeight="1">
      <c r="C640" s="19"/>
      <c r="D640" s="19"/>
      <c r="E640" s="19"/>
      <c r="F640" s="19"/>
      <c r="O640" s="16"/>
    </row>
    <row r="641" ht="14.25" customHeight="1">
      <c r="C641" s="19"/>
      <c r="D641" s="19"/>
      <c r="E641" s="19"/>
      <c r="F641" s="19"/>
      <c r="O641" s="16"/>
    </row>
    <row r="642" ht="14.25" customHeight="1">
      <c r="C642" s="19"/>
      <c r="D642" s="19"/>
      <c r="E642" s="19"/>
      <c r="F642" s="19"/>
      <c r="O642" s="16"/>
    </row>
    <row r="643" ht="14.25" customHeight="1">
      <c r="C643" s="19"/>
      <c r="D643" s="19"/>
      <c r="E643" s="19"/>
      <c r="F643" s="19"/>
      <c r="O643" s="16"/>
    </row>
    <row r="644" ht="14.25" customHeight="1">
      <c r="C644" s="19"/>
      <c r="D644" s="19"/>
      <c r="E644" s="19"/>
      <c r="F644" s="19"/>
      <c r="O644" s="16"/>
    </row>
    <row r="645" ht="14.25" customHeight="1">
      <c r="C645" s="19"/>
      <c r="D645" s="19"/>
      <c r="E645" s="19"/>
      <c r="F645" s="19"/>
      <c r="O645" s="16"/>
    </row>
    <row r="646" ht="14.25" customHeight="1">
      <c r="C646" s="19"/>
      <c r="D646" s="19"/>
      <c r="E646" s="19"/>
      <c r="F646" s="19"/>
      <c r="O646" s="16"/>
    </row>
    <row r="647" ht="14.25" customHeight="1">
      <c r="C647" s="19"/>
      <c r="D647" s="19"/>
      <c r="E647" s="19"/>
      <c r="F647" s="19"/>
      <c r="O647" s="16"/>
    </row>
    <row r="648" ht="14.25" customHeight="1">
      <c r="C648" s="19"/>
      <c r="D648" s="19"/>
      <c r="E648" s="19"/>
      <c r="F648" s="19"/>
      <c r="O648" s="16"/>
    </row>
    <row r="649" ht="14.25" customHeight="1">
      <c r="C649" s="19"/>
      <c r="D649" s="19"/>
      <c r="E649" s="19"/>
      <c r="F649" s="19"/>
      <c r="O649" s="16"/>
    </row>
    <row r="650" ht="14.25" customHeight="1">
      <c r="C650" s="19"/>
      <c r="D650" s="19"/>
      <c r="E650" s="19"/>
      <c r="F650" s="19"/>
      <c r="O650" s="16"/>
    </row>
    <row r="651" ht="14.25" customHeight="1">
      <c r="C651" s="19"/>
      <c r="D651" s="19"/>
      <c r="E651" s="19"/>
      <c r="F651" s="19"/>
      <c r="O651" s="16"/>
    </row>
    <row r="652" ht="14.25" customHeight="1">
      <c r="C652" s="19"/>
      <c r="D652" s="19"/>
      <c r="E652" s="19"/>
      <c r="F652" s="19"/>
      <c r="O652" s="16"/>
    </row>
    <row r="653" ht="14.25" customHeight="1">
      <c r="C653" s="19"/>
      <c r="D653" s="19"/>
      <c r="E653" s="19"/>
      <c r="F653" s="19"/>
      <c r="O653" s="16"/>
    </row>
    <row r="654" ht="14.25" customHeight="1">
      <c r="C654" s="19"/>
      <c r="D654" s="19"/>
      <c r="E654" s="19"/>
      <c r="F654" s="19"/>
      <c r="O654" s="16"/>
    </row>
    <row r="655" ht="14.25" customHeight="1">
      <c r="C655" s="19"/>
      <c r="D655" s="19"/>
      <c r="E655" s="19"/>
      <c r="F655" s="19"/>
      <c r="O655" s="16"/>
    </row>
    <row r="656" ht="14.25" customHeight="1">
      <c r="C656" s="19"/>
      <c r="D656" s="19"/>
      <c r="E656" s="19"/>
      <c r="F656" s="19"/>
      <c r="O656" s="16"/>
    </row>
    <row r="657" ht="14.25" customHeight="1">
      <c r="C657" s="19"/>
      <c r="D657" s="19"/>
      <c r="E657" s="19"/>
      <c r="F657" s="19"/>
      <c r="O657" s="16"/>
    </row>
    <row r="658" ht="14.25" customHeight="1">
      <c r="C658" s="19"/>
      <c r="D658" s="19"/>
      <c r="E658" s="19"/>
      <c r="F658" s="19"/>
      <c r="O658" s="16"/>
    </row>
    <row r="659" ht="14.25" customHeight="1">
      <c r="C659" s="19"/>
      <c r="D659" s="19"/>
      <c r="E659" s="19"/>
      <c r="F659" s="19"/>
      <c r="O659" s="16"/>
    </row>
    <row r="660" ht="14.25" customHeight="1">
      <c r="C660" s="19"/>
      <c r="D660" s="19"/>
      <c r="E660" s="19"/>
      <c r="F660" s="19"/>
      <c r="O660" s="16"/>
    </row>
    <row r="661" ht="14.25" customHeight="1">
      <c r="C661" s="19"/>
      <c r="D661" s="19"/>
      <c r="E661" s="19"/>
      <c r="F661" s="19"/>
      <c r="O661" s="16"/>
    </row>
    <row r="662" ht="14.25" customHeight="1">
      <c r="C662" s="19"/>
      <c r="D662" s="19"/>
      <c r="E662" s="19"/>
      <c r="F662" s="19"/>
      <c r="O662" s="16"/>
    </row>
    <row r="663" ht="14.25" customHeight="1">
      <c r="C663" s="19"/>
      <c r="D663" s="19"/>
      <c r="E663" s="19"/>
      <c r="F663" s="19"/>
      <c r="O663" s="16"/>
    </row>
    <row r="664" ht="14.25" customHeight="1">
      <c r="C664" s="19"/>
      <c r="D664" s="19"/>
      <c r="E664" s="19"/>
      <c r="F664" s="19"/>
      <c r="O664" s="16"/>
    </row>
    <row r="665" ht="14.25" customHeight="1">
      <c r="C665" s="19"/>
      <c r="D665" s="19"/>
      <c r="E665" s="19"/>
      <c r="F665" s="19"/>
      <c r="O665" s="16"/>
    </row>
    <row r="666" ht="14.25" customHeight="1">
      <c r="C666" s="19"/>
      <c r="D666" s="19"/>
      <c r="E666" s="19"/>
      <c r="F666" s="19"/>
      <c r="O666" s="16"/>
    </row>
    <row r="667" ht="14.25" customHeight="1">
      <c r="C667" s="19"/>
      <c r="D667" s="19"/>
      <c r="E667" s="19"/>
      <c r="F667" s="19"/>
      <c r="O667" s="16"/>
    </row>
    <row r="668" ht="14.25" customHeight="1">
      <c r="C668" s="19"/>
      <c r="D668" s="19"/>
      <c r="E668" s="19"/>
      <c r="F668" s="19"/>
      <c r="O668" s="16"/>
    </row>
    <row r="669" ht="14.25" customHeight="1">
      <c r="C669" s="19"/>
      <c r="D669" s="19"/>
      <c r="E669" s="19"/>
      <c r="F669" s="19"/>
      <c r="O669" s="16"/>
    </row>
    <row r="670" ht="14.25" customHeight="1">
      <c r="C670" s="19"/>
      <c r="D670" s="19"/>
      <c r="E670" s="19"/>
      <c r="F670" s="19"/>
      <c r="O670" s="16"/>
    </row>
    <row r="671" ht="14.25" customHeight="1">
      <c r="C671" s="19"/>
      <c r="D671" s="19"/>
      <c r="E671" s="19"/>
      <c r="F671" s="19"/>
      <c r="O671" s="16"/>
    </row>
    <row r="672" ht="14.25" customHeight="1">
      <c r="C672" s="19"/>
      <c r="D672" s="19"/>
      <c r="E672" s="19"/>
      <c r="F672" s="19"/>
      <c r="O672" s="16"/>
    </row>
    <row r="673" ht="14.25" customHeight="1">
      <c r="C673" s="19"/>
      <c r="D673" s="19"/>
      <c r="E673" s="19"/>
      <c r="F673" s="19"/>
      <c r="O673" s="16"/>
    </row>
    <row r="674" ht="14.25" customHeight="1">
      <c r="C674" s="19"/>
      <c r="D674" s="19"/>
      <c r="E674" s="19"/>
      <c r="F674" s="19"/>
      <c r="O674" s="16"/>
    </row>
    <row r="675" ht="14.25" customHeight="1">
      <c r="C675" s="19"/>
      <c r="D675" s="19"/>
      <c r="E675" s="19"/>
      <c r="F675" s="19"/>
      <c r="O675" s="16"/>
    </row>
    <row r="676" ht="14.25" customHeight="1">
      <c r="C676" s="19"/>
      <c r="D676" s="19"/>
      <c r="E676" s="19"/>
      <c r="F676" s="19"/>
      <c r="O676" s="16"/>
    </row>
    <row r="677" ht="14.25" customHeight="1">
      <c r="C677" s="19"/>
      <c r="D677" s="19"/>
      <c r="E677" s="19"/>
      <c r="F677" s="19"/>
      <c r="O677" s="16"/>
    </row>
    <row r="678" ht="14.25" customHeight="1">
      <c r="C678" s="19"/>
      <c r="D678" s="19"/>
      <c r="E678" s="19"/>
      <c r="F678" s="19"/>
      <c r="O678" s="16"/>
    </row>
    <row r="679" ht="14.25" customHeight="1">
      <c r="C679" s="19"/>
      <c r="D679" s="19"/>
      <c r="E679" s="19"/>
      <c r="F679" s="19"/>
      <c r="O679" s="16"/>
    </row>
    <row r="680" ht="14.25" customHeight="1">
      <c r="C680" s="19"/>
      <c r="D680" s="19"/>
      <c r="E680" s="19"/>
      <c r="F680" s="19"/>
      <c r="O680" s="16"/>
    </row>
    <row r="681" ht="14.25" customHeight="1">
      <c r="C681" s="19"/>
      <c r="D681" s="19"/>
      <c r="E681" s="19"/>
      <c r="F681" s="19"/>
      <c r="O681" s="16"/>
    </row>
    <row r="682" ht="14.25" customHeight="1">
      <c r="C682" s="19"/>
      <c r="D682" s="19"/>
      <c r="E682" s="19"/>
      <c r="F682" s="19"/>
      <c r="O682" s="16"/>
    </row>
    <row r="683" ht="14.25" customHeight="1">
      <c r="C683" s="19"/>
      <c r="D683" s="19"/>
      <c r="E683" s="19"/>
      <c r="F683" s="19"/>
      <c r="O683" s="16"/>
    </row>
    <row r="684" ht="14.25" customHeight="1">
      <c r="C684" s="19"/>
      <c r="D684" s="19"/>
      <c r="E684" s="19"/>
      <c r="F684" s="19"/>
      <c r="O684" s="16"/>
    </row>
    <row r="685" ht="14.25" customHeight="1">
      <c r="C685" s="19"/>
      <c r="D685" s="19"/>
      <c r="E685" s="19"/>
      <c r="F685" s="19"/>
      <c r="O685" s="16"/>
    </row>
    <row r="686" ht="14.25" customHeight="1">
      <c r="C686" s="19"/>
      <c r="D686" s="19"/>
      <c r="E686" s="19"/>
      <c r="F686" s="19"/>
      <c r="O686" s="16"/>
    </row>
    <row r="687" ht="14.25" customHeight="1">
      <c r="C687" s="19"/>
      <c r="D687" s="19"/>
      <c r="E687" s="19"/>
      <c r="F687" s="19"/>
      <c r="O687" s="16"/>
    </row>
    <row r="688" ht="14.25" customHeight="1">
      <c r="C688" s="19"/>
      <c r="D688" s="19"/>
      <c r="E688" s="19"/>
      <c r="F688" s="19"/>
      <c r="O688" s="16"/>
    </row>
    <row r="689" ht="14.25" customHeight="1">
      <c r="C689" s="19"/>
      <c r="D689" s="19"/>
      <c r="E689" s="19"/>
      <c r="F689" s="19"/>
      <c r="O689" s="16"/>
    </row>
    <row r="690" ht="14.25" customHeight="1">
      <c r="C690" s="19"/>
      <c r="D690" s="19"/>
      <c r="E690" s="19"/>
      <c r="F690" s="19"/>
      <c r="O690" s="16"/>
    </row>
    <row r="691" ht="14.25" customHeight="1">
      <c r="C691" s="19"/>
      <c r="D691" s="19"/>
      <c r="E691" s="19"/>
      <c r="F691" s="19"/>
      <c r="O691" s="16"/>
    </row>
    <row r="692" ht="14.25" customHeight="1">
      <c r="C692" s="19"/>
      <c r="D692" s="19"/>
      <c r="E692" s="19"/>
      <c r="F692" s="19"/>
      <c r="O692" s="16"/>
    </row>
    <row r="693" ht="14.25" customHeight="1">
      <c r="C693" s="19"/>
      <c r="D693" s="19"/>
      <c r="E693" s="19"/>
      <c r="F693" s="19"/>
      <c r="O693" s="16"/>
    </row>
    <row r="694" ht="14.25" customHeight="1">
      <c r="C694" s="19"/>
      <c r="D694" s="19"/>
      <c r="E694" s="19"/>
      <c r="F694" s="19"/>
      <c r="O694" s="16"/>
    </row>
    <row r="695" ht="14.25" customHeight="1">
      <c r="C695" s="19"/>
      <c r="D695" s="19"/>
      <c r="E695" s="19"/>
      <c r="F695" s="19"/>
      <c r="O695" s="16"/>
    </row>
    <row r="696" ht="14.25" customHeight="1">
      <c r="C696" s="19"/>
      <c r="D696" s="19"/>
      <c r="E696" s="19"/>
      <c r="F696" s="19"/>
      <c r="O696" s="16"/>
    </row>
    <row r="697" ht="14.25" customHeight="1">
      <c r="C697" s="19"/>
      <c r="D697" s="19"/>
      <c r="E697" s="19"/>
      <c r="F697" s="19"/>
      <c r="O697" s="16"/>
    </row>
    <row r="698" ht="14.25" customHeight="1">
      <c r="C698" s="19"/>
      <c r="D698" s="19"/>
      <c r="E698" s="19"/>
      <c r="F698" s="19"/>
      <c r="O698" s="16"/>
    </row>
    <row r="699" ht="14.25" customHeight="1">
      <c r="C699" s="19"/>
      <c r="D699" s="19"/>
      <c r="E699" s="19"/>
      <c r="F699" s="19"/>
      <c r="O699" s="16"/>
    </row>
    <row r="700" ht="14.25" customHeight="1">
      <c r="C700" s="19"/>
      <c r="D700" s="19"/>
      <c r="E700" s="19"/>
      <c r="F700" s="19"/>
      <c r="O700" s="16"/>
    </row>
    <row r="701" ht="14.25" customHeight="1">
      <c r="C701" s="19"/>
      <c r="D701" s="19"/>
      <c r="E701" s="19"/>
      <c r="F701" s="19"/>
      <c r="O701" s="16"/>
    </row>
    <row r="702" ht="14.25" customHeight="1">
      <c r="C702" s="19"/>
      <c r="D702" s="19"/>
      <c r="E702" s="19"/>
      <c r="F702" s="19"/>
      <c r="O702" s="16"/>
    </row>
    <row r="703" ht="14.25" customHeight="1">
      <c r="C703" s="19"/>
      <c r="D703" s="19"/>
      <c r="E703" s="19"/>
      <c r="F703" s="19"/>
      <c r="O703" s="16"/>
    </row>
    <row r="704" ht="14.25" customHeight="1">
      <c r="C704" s="19"/>
      <c r="D704" s="19"/>
      <c r="E704" s="19"/>
      <c r="F704" s="19"/>
      <c r="O704" s="16"/>
    </row>
    <row r="705" ht="14.25" customHeight="1">
      <c r="C705" s="19"/>
      <c r="D705" s="19"/>
      <c r="E705" s="19"/>
      <c r="F705" s="19"/>
      <c r="O705" s="16"/>
    </row>
    <row r="706" ht="14.25" customHeight="1">
      <c r="C706" s="19"/>
      <c r="D706" s="19"/>
      <c r="E706" s="19"/>
      <c r="F706" s="19"/>
      <c r="O706" s="16"/>
    </row>
    <row r="707" ht="14.25" customHeight="1">
      <c r="C707" s="19"/>
      <c r="D707" s="19"/>
      <c r="E707" s="19"/>
      <c r="F707" s="19"/>
      <c r="O707" s="16"/>
    </row>
    <row r="708" ht="14.25" customHeight="1">
      <c r="C708" s="19"/>
      <c r="D708" s="19"/>
      <c r="E708" s="19"/>
      <c r="F708" s="19"/>
      <c r="O708" s="16"/>
    </row>
    <row r="709" ht="14.25" customHeight="1">
      <c r="C709" s="19"/>
      <c r="D709" s="19"/>
      <c r="E709" s="19"/>
      <c r="F709" s="19"/>
      <c r="O709" s="16"/>
    </row>
    <row r="710" ht="14.25" customHeight="1">
      <c r="C710" s="19"/>
      <c r="D710" s="19"/>
      <c r="E710" s="19"/>
      <c r="F710" s="19"/>
      <c r="O710" s="16"/>
    </row>
    <row r="711" ht="14.25" customHeight="1">
      <c r="C711" s="19"/>
      <c r="D711" s="19"/>
      <c r="E711" s="19"/>
      <c r="F711" s="19"/>
      <c r="O711" s="16"/>
    </row>
    <row r="712" ht="14.25" customHeight="1">
      <c r="C712" s="19"/>
      <c r="D712" s="19"/>
      <c r="E712" s="19"/>
      <c r="F712" s="19"/>
      <c r="O712" s="16"/>
    </row>
    <row r="713" ht="14.25" customHeight="1">
      <c r="C713" s="19"/>
      <c r="D713" s="19"/>
      <c r="E713" s="19"/>
      <c r="F713" s="19"/>
      <c r="O713" s="16"/>
    </row>
    <row r="714" ht="14.25" customHeight="1">
      <c r="C714" s="19"/>
      <c r="D714" s="19"/>
      <c r="E714" s="19"/>
      <c r="F714" s="19"/>
      <c r="O714" s="16"/>
    </row>
    <row r="715" ht="14.25" customHeight="1">
      <c r="C715" s="19"/>
      <c r="D715" s="19"/>
      <c r="E715" s="19"/>
      <c r="F715" s="19"/>
      <c r="O715" s="16"/>
    </row>
    <row r="716" ht="14.25" customHeight="1">
      <c r="C716" s="19"/>
      <c r="D716" s="19"/>
      <c r="E716" s="19"/>
      <c r="F716" s="19"/>
      <c r="O716" s="16"/>
    </row>
    <row r="717" ht="14.25" customHeight="1">
      <c r="C717" s="19"/>
      <c r="D717" s="19"/>
      <c r="E717" s="19"/>
      <c r="F717" s="19"/>
      <c r="O717" s="16"/>
    </row>
    <row r="718" ht="14.25" customHeight="1">
      <c r="C718" s="19"/>
      <c r="D718" s="19"/>
      <c r="E718" s="19"/>
      <c r="F718" s="19"/>
      <c r="O718" s="16"/>
    </row>
    <row r="719" ht="14.25" customHeight="1">
      <c r="C719" s="19"/>
      <c r="D719" s="19"/>
      <c r="E719" s="19"/>
      <c r="F719" s="19"/>
      <c r="O719" s="16"/>
    </row>
    <row r="720" ht="14.25" customHeight="1">
      <c r="C720" s="19"/>
      <c r="D720" s="19"/>
      <c r="E720" s="19"/>
      <c r="F720" s="19"/>
      <c r="O720" s="16"/>
    </row>
    <row r="721" ht="14.25" customHeight="1">
      <c r="C721" s="19"/>
      <c r="D721" s="19"/>
      <c r="E721" s="19"/>
      <c r="F721" s="19"/>
      <c r="O721" s="16"/>
    </row>
    <row r="722" ht="14.25" customHeight="1">
      <c r="C722" s="19"/>
      <c r="D722" s="19"/>
      <c r="E722" s="19"/>
      <c r="F722" s="19"/>
      <c r="O722" s="16"/>
    </row>
    <row r="723" ht="14.25" customHeight="1">
      <c r="C723" s="19"/>
      <c r="D723" s="19"/>
      <c r="E723" s="19"/>
      <c r="F723" s="19"/>
      <c r="O723" s="16"/>
    </row>
    <row r="724" ht="14.25" customHeight="1">
      <c r="C724" s="19"/>
      <c r="D724" s="19"/>
      <c r="E724" s="19"/>
      <c r="F724" s="19"/>
      <c r="O724" s="16"/>
    </row>
    <row r="725" ht="14.25" customHeight="1">
      <c r="C725" s="19"/>
      <c r="D725" s="19"/>
      <c r="E725" s="19"/>
      <c r="F725" s="19"/>
      <c r="O725" s="16"/>
    </row>
    <row r="726" ht="14.25" customHeight="1">
      <c r="C726" s="19"/>
      <c r="D726" s="19"/>
      <c r="E726" s="19"/>
      <c r="F726" s="19"/>
      <c r="O726" s="16"/>
    </row>
    <row r="727" ht="14.25" customHeight="1">
      <c r="C727" s="19"/>
      <c r="D727" s="19"/>
      <c r="E727" s="19"/>
      <c r="F727" s="19"/>
      <c r="O727" s="16"/>
    </row>
    <row r="728" ht="14.25" customHeight="1">
      <c r="C728" s="19"/>
      <c r="D728" s="19"/>
      <c r="E728" s="19"/>
      <c r="F728" s="19"/>
      <c r="O728" s="16"/>
    </row>
    <row r="729" ht="14.25" customHeight="1">
      <c r="C729" s="19"/>
      <c r="D729" s="19"/>
      <c r="E729" s="19"/>
      <c r="F729" s="19"/>
      <c r="O729" s="16"/>
    </row>
    <row r="730" ht="14.25" customHeight="1">
      <c r="C730" s="19"/>
      <c r="D730" s="19"/>
      <c r="E730" s="19"/>
      <c r="F730" s="19"/>
      <c r="O730" s="16"/>
    </row>
    <row r="731" ht="14.25" customHeight="1">
      <c r="C731" s="19"/>
      <c r="D731" s="19"/>
      <c r="E731" s="19"/>
      <c r="F731" s="19"/>
      <c r="O731" s="16"/>
    </row>
    <row r="732" ht="14.25" customHeight="1">
      <c r="C732" s="19"/>
      <c r="D732" s="19"/>
      <c r="E732" s="19"/>
      <c r="F732" s="19"/>
      <c r="O732" s="16"/>
    </row>
    <row r="733" ht="14.25" customHeight="1">
      <c r="C733" s="19"/>
      <c r="D733" s="19"/>
      <c r="E733" s="19"/>
      <c r="F733" s="19"/>
      <c r="O733" s="16"/>
    </row>
    <row r="734" ht="14.25" customHeight="1">
      <c r="C734" s="19"/>
      <c r="D734" s="19"/>
      <c r="E734" s="19"/>
      <c r="F734" s="19"/>
      <c r="O734" s="16"/>
    </row>
    <row r="735" ht="14.25" customHeight="1">
      <c r="C735" s="19"/>
      <c r="D735" s="19"/>
      <c r="E735" s="19"/>
      <c r="F735" s="19"/>
      <c r="O735" s="16"/>
    </row>
    <row r="736" ht="14.25" customHeight="1">
      <c r="C736" s="19"/>
      <c r="D736" s="19"/>
      <c r="E736" s="19"/>
      <c r="F736" s="19"/>
      <c r="O736" s="16"/>
    </row>
    <row r="737" ht="14.25" customHeight="1">
      <c r="C737" s="19"/>
      <c r="D737" s="19"/>
      <c r="E737" s="19"/>
      <c r="F737" s="19"/>
      <c r="O737" s="16"/>
    </row>
    <row r="738" ht="14.25" customHeight="1">
      <c r="C738" s="19"/>
      <c r="D738" s="19"/>
      <c r="E738" s="19"/>
      <c r="F738" s="19"/>
      <c r="O738" s="16"/>
    </row>
    <row r="739" ht="14.25" customHeight="1">
      <c r="C739" s="19"/>
      <c r="D739" s="19"/>
      <c r="E739" s="19"/>
      <c r="F739" s="19"/>
      <c r="O739" s="16"/>
    </row>
    <row r="740" ht="14.25" customHeight="1">
      <c r="C740" s="19"/>
      <c r="D740" s="19"/>
      <c r="E740" s="19"/>
      <c r="F740" s="19"/>
      <c r="O740" s="16"/>
    </row>
    <row r="741" ht="14.25" customHeight="1">
      <c r="C741" s="19"/>
      <c r="D741" s="19"/>
      <c r="E741" s="19"/>
      <c r="F741" s="19"/>
      <c r="O741" s="16"/>
    </row>
    <row r="742" ht="14.25" customHeight="1">
      <c r="C742" s="19"/>
      <c r="D742" s="19"/>
      <c r="E742" s="19"/>
      <c r="F742" s="19"/>
      <c r="O742" s="16"/>
    </row>
    <row r="743" ht="14.25" customHeight="1">
      <c r="C743" s="19"/>
      <c r="D743" s="19"/>
      <c r="E743" s="19"/>
      <c r="F743" s="19"/>
      <c r="O743" s="16"/>
    </row>
    <row r="744" ht="14.25" customHeight="1">
      <c r="C744" s="19"/>
      <c r="D744" s="19"/>
      <c r="E744" s="19"/>
      <c r="F744" s="19"/>
      <c r="O744" s="16"/>
    </row>
    <row r="745" ht="14.25" customHeight="1">
      <c r="C745" s="19"/>
      <c r="D745" s="19"/>
      <c r="E745" s="19"/>
      <c r="F745" s="19"/>
      <c r="O745" s="16"/>
    </row>
    <row r="746" ht="14.25" customHeight="1">
      <c r="C746" s="19"/>
      <c r="D746" s="19"/>
      <c r="E746" s="19"/>
      <c r="F746" s="19"/>
      <c r="O746" s="16"/>
    </row>
    <row r="747" ht="14.25" customHeight="1">
      <c r="C747" s="19"/>
      <c r="D747" s="19"/>
      <c r="E747" s="19"/>
      <c r="F747" s="19"/>
      <c r="O747" s="16"/>
    </row>
    <row r="748" ht="14.25" customHeight="1">
      <c r="C748" s="19"/>
      <c r="D748" s="19"/>
      <c r="E748" s="19"/>
      <c r="F748" s="19"/>
      <c r="O748" s="16"/>
    </row>
    <row r="749" ht="14.25" customHeight="1">
      <c r="C749" s="19"/>
      <c r="D749" s="19"/>
      <c r="E749" s="19"/>
      <c r="F749" s="19"/>
      <c r="O749" s="16"/>
    </row>
    <row r="750" ht="14.25" customHeight="1">
      <c r="C750" s="19"/>
      <c r="D750" s="19"/>
      <c r="E750" s="19"/>
      <c r="F750" s="19"/>
      <c r="O750" s="16"/>
    </row>
    <row r="751" ht="14.25" customHeight="1">
      <c r="C751" s="19"/>
      <c r="D751" s="19"/>
      <c r="E751" s="19"/>
      <c r="F751" s="19"/>
      <c r="O751" s="16"/>
    </row>
    <row r="752" ht="14.25" customHeight="1">
      <c r="C752" s="19"/>
      <c r="D752" s="19"/>
      <c r="E752" s="19"/>
      <c r="F752" s="19"/>
      <c r="O752" s="16"/>
    </row>
    <row r="753" ht="14.25" customHeight="1">
      <c r="C753" s="19"/>
      <c r="D753" s="19"/>
      <c r="E753" s="19"/>
      <c r="F753" s="19"/>
      <c r="O753" s="16"/>
    </row>
    <row r="754" ht="14.25" customHeight="1">
      <c r="C754" s="19"/>
      <c r="D754" s="19"/>
      <c r="E754" s="19"/>
      <c r="F754" s="19"/>
      <c r="O754" s="16"/>
    </row>
    <row r="755" ht="14.25" customHeight="1">
      <c r="C755" s="19"/>
      <c r="D755" s="19"/>
      <c r="E755" s="19"/>
      <c r="F755" s="19"/>
      <c r="O755" s="16"/>
    </row>
    <row r="756" ht="14.25" customHeight="1">
      <c r="C756" s="19"/>
      <c r="D756" s="19"/>
      <c r="E756" s="19"/>
      <c r="F756" s="19"/>
      <c r="O756" s="16"/>
    </row>
    <row r="757" ht="14.25" customHeight="1">
      <c r="C757" s="19"/>
      <c r="D757" s="19"/>
      <c r="E757" s="19"/>
      <c r="F757" s="19"/>
      <c r="O757" s="16"/>
    </row>
    <row r="758" ht="14.25" customHeight="1">
      <c r="C758" s="19"/>
      <c r="D758" s="19"/>
      <c r="E758" s="19"/>
      <c r="F758" s="19"/>
      <c r="O758" s="16"/>
    </row>
    <row r="759" ht="14.25" customHeight="1">
      <c r="C759" s="19"/>
      <c r="D759" s="19"/>
      <c r="E759" s="19"/>
      <c r="F759" s="19"/>
      <c r="O759" s="16"/>
    </row>
    <row r="760" ht="14.25" customHeight="1">
      <c r="C760" s="19"/>
      <c r="D760" s="19"/>
      <c r="E760" s="19"/>
      <c r="F760" s="19"/>
      <c r="O760" s="16"/>
    </row>
    <row r="761" ht="14.25" customHeight="1">
      <c r="C761" s="19"/>
      <c r="D761" s="19"/>
      <c r="E761" s="19"/>
      <c r="F761" s="19"/>
      <c r="O761" s="16"/>
    </row>
    <row r="762" ht="14.25" customHeight="1">
      <c r="C762" s="19"/>
      <c r="D762" s="19"/>
      <c r="E762" s="19"/>
      <c r="F762" s="19"/>
      <c r="O762" s="16"/>
    </row>
    <row r="763" ht="14.25" customHeight="1">
      <c r="C763" s="19"/>
      <c r="D763" s="19"/>
      <c r="E763" s="19"/>
      <c r="F763" s="19"/>
      <c r="O763" s="16"/>
    </row>
    <row r="764" ht="14.25" customHeight="1">
      <c r="C764" s="19"/>
      <c r="D764" s="19"/>
      <c r="E764" s="19"/>
      <c r="F764" s="19"/>
      <c r="O764" s="16"/>
    </row>
    <row r="765" ht="14.25" customHeight="1">
      <c r="C765" s="19"/>
      <c r="D765" s="19"/>
      <c r="E765" s="19"/>
      <c r="F765" s="19"/>
      <c r="O765" s="16"/>
    </row>
    <row r="766" ht="14.25" customHeight="1">
      <c r="C766" s="19"/>
      <c r="D766" s="19"/>
      <c r="E766" s="19"/>
      <c r="F766" s="19"/>
      <c r="O766" s="16"/>
    </row>
    <row r="767" ht="14.25" customHeight="1">
      <c r="C767" s="19"/>
      <c r="D767" s="19"/>
      <c r="E767" s="19"/>
      <c r="F767" s="19"/>
      <c r="O767" s="16"/>
    </row>
    <row r="768" ht="14.25" customHeight="1">
      <c r="C768" s="19"/>
      <c r="D768" s="19"/>
      <c r="E768" s="19"/>
      <c r="F768" s="19"/>
      <c r="O768" s="16"/>
    </row>
    <row r="769" ht="14.25" customHeight="1">
      <c r="C769" s="19"/>
      <c r="D769" s="19"/>
      <c r="E769" s="19"/>
      <c r="F769" s="19"/>
      <c r="O769" s="16"/>
    </row>
    <row r="770" ht="14.25" customHeight="1">
      <c r="C770" s="19"/>
      <c r="D770" s="19"/>
      <c r="E770" s="19"/>
      <c r="F770" s="19"/>
      <c r="O770" s="16"/>
    </row>
    <row r="771" ht="14.25" customHeight="1">
      <c r="C771" s="19"/>
      <c r="D771" s="19"/>
      <c r="E771" s="19"/>
      <c r="F771" s="19"/>
      <c r="O771" s="16"/>
    </row>
    <row r="772" ht="14.25" customHeight="1">
      <c r="C772" s="19"/>
      <c r="D772" s="19"/>
      <c r="E772" s="19"/>
      <c r="F772" s="19"/>
      <c r="O772" s="16"/>
    </row>
    <row r="773" ht="14.25" customHeight="1">
      <c r="C773" s="19"/>
      <c r="D773" s="19"/>
      <c r="E773" s="19"/>
      <c r="F773" s="19"/>
      <c r="O773" s="16"/>
    </row>
    <row r="774" ht="14.25" customHeight="1">
      <c r="C774" s="19"/>
      <c r="D774" s="19"/>
      <c r="E774" s="19"/>
      <c r="F774" s="19"/>
      <c r="O774" s="16"/>
    </row>
    <row r="775" ht="14.25" customHeight="1">
      <c r="C775" s="19"/>
      <c r="D775" s="19"/>
      <c r="E775" s="19"/>
      <c r="F775" s="19"/>
      <c r="O775" s="16"/>
    </row>
    <row r="776" ht="14.25" customHeight="1">
      <c r="C776" s="19"/>
      <c r="D776" s="19"/>
      <c r="E776" s="19"/>
      <c r="F776" s="19"/>
      <c r="O776" s="16"/>
    </row>
    <row r="777" ht="14.25" customHeight="1">
      <c r="C777" s="19"/>
      <c r="D777" s="19"/>
      <c r="E777" s="19"/>
      <c r="F777" s="19"/>
      <c r="O777" s="16"/>
    </row>
    <row r="778" ht="14.25" customHeight="1">
      <c r="C778" s="19"/>
      <c r="D778" s="19"/>
      <c r="E778" s="19"/>
      <c r="F778" s="19"/>
      <c r="O778" s="16"/>
    </row>
    <row r="779" ht="14.25" customHeight="1">
      <c r="C779" s="19"/>
      <c r="D779" s="19"/>
      <c r="E779" s="19"/>
      <c r="F779" s="19"/>
      <c r="O779" s="16"/>
    </row>
    <row r="780" ht="14.25" customHeight="1">
      <c r="C780" s="19"/>
      <c r="D780" s="19"/>
      <c r="E780" s="19"/>
      <c r="F780" s="19"/>
      <c r="O780" s="16"/>
    </row>
    <row r="781" ht="14.25" customHeight="1">
      <c r="C781" s="19"/>
      <c r="D781" s="19"/>
      <c r="E781" s="19"/>
      <c r="F781" s="19"/>
      <c r="O781" s="16"/>
    </row>
    <row r="782" ht="14.25" customHeight="1">
      <c r="C782" s="19"/>
      <c r="D782" s="19"/>
      <c r="E782" s="19"/>
      <c r="F782" s="19"/>
      <c r="O782" s="16"/>
    </row>
    <row r="783" ht="14.25" customHeight="1">
      <c r="C783" s="19"/>
      <c r="D783" s="19"/>
      <c r="E783" s="19"/>
      <c r="F783" s="19"/>
      <c r="O783" s="16"/>
    </row>
    <row r="784" ht="14.25" customHeight="1">
      <c r="C784" s="19"/>
      <c r="D784" s="19"/>
      <c r="E784" s="19"/>
      <c r="F784" s="19"/>
      <c r="O784" s="16"/>
    </row>
    <row r="785" ht="14.25" customHeight="1">
      <c r="C785" s="19"/>
      <c r="D785" s="19"/>
      <c r="E785" s="19"/>
      <c r="F785" s="19"/>
      <c r="O785" s="16"/>
    </row>
    <row r="786" ht="14.25" customHeight="1">
      <c r="C786" s="19"/>
      <c r="D786" s="19"/>
      <c r="E786" s="19"/>
      <c r="F786" s="19"/>
      <c r="O786" s="16"/>
    </row>
    <row r="787" ht="14.25" customHeight="1">
      <c r="C787" s="19"/>
      <c r="D787" s="19"/>
      <c r="E787" s="19"/>
      <c r="F787" s="19"/>
      <c r="O787" s="16"/>
    </row>
    <row r="788" ht="14.25" customHeight="1">
      <c r="C788" s="19"/>
      <c r="D788" s="19"/>
      <c r="E788" s="19"/>
      <c r="F788" s="19"/>
      <c r="O788" s="16"/>
    </row>
    <row r="789" ht="14.25" customHeight="1">
      <c r="C789" s="19"/>
      <c r="D789" s="19"/>
      <c r="E789" s="19"/>
      <c r="F789" s="19"/>
      <c r="O789" s="16"/>
    </row>
    <row r="790" ht="14.25" customHeight="1">
      <c r="C790" s="19"/>
      <c r="D790" s="19"/>
      <c r="E790" s="19"/>
      <c r="F790" s="19"/>
      <c r="O790" s="16"/>
    </row>
    <row r="791" ht="14.25" customHeight="1">
      <c r="C791" s="19"/>
      <c r="D791" s="19"/>
      <c r="E791" s="19"/>
      <c r="F791" s="19"/>
      <c r="O791" s="16"/>
    </row>
    <row r="792" ht="14.25" customHeight="1">
      <c r="C792" s="19"/>
      <c r="D792" s="19"/>
      <c r="E792" s="19"/>
      <c r="F792" s="19"/>
      <c r="O792" s="16"/>
    </row>
    <row r="793" ht="14.25" customHeight="1">
      <c r="C793" s="19"/>
      <c r="D793" s="19"/>
      <c r="E793" s="19"/>
      <c r="F793" s="19"/>
      <c r="O793" s="16"/>
    </row>
    <row r="794" ht="14.25" customHeight="1">
      <c r="C794" s="19"/>
      <c r="D794" s="19"/>
      <c r="E794" s="19"/>
      <c r="F794" s="19"/>
      <c r="O794" s="16"/>
    </row>
    <row r="795" ht="14.25" customHeight="1">
      <c r="C795" s="19"/>
      <c r="D795" s="19"/>
      <c r="E795" s="19"/>
      <c r="F795" s="19"/>
      <c r="O795" s="16"/>
    </row>
    <row r="796" ht="14.25" customHeight="1">
      <c r="C796" s="19"/>
      <c r="D796" s="19"/>
      <c r="E796" s="19"/>
      <c r="F796" s="19"/>
      <c r="O796" s="16"/>
    </row>
    <row r="797" ht="14.25" customHeight="1">
      <c r="C797" s="19"/>
      <c r="D797" s="19"/>
      <c r="E797" s="19"/>
      <c r="F797" s="19"/>
      <c r="O797" s="16"/>
    </row>
    <row r="798" ht="14.25" customHeight="1">
      <c r="C798" s="19"/>
      <c r="D798" s="19"/>
      <c r="E798" s="19"/>
      <c r="F798" s="19"/>
      <c r="O798" s="16"/>
    </row>
    <row r="799" ht="14.25" customHeight="1">
      <c r="C799" s="19"/>
      <c r="D799" s="19"/>
      <c r="E799" s="19"/>
      <c r="F799" s="19"/>
      <c r="O799" s="16"/>
    </row>
    <row r="800" ht="14.25" customHeight="1">
      <c r="C800" s="19"/>
      <c r="D800" s="19"/>
      <c r="E800" s="19"/>
      <c r="F800" s="19"/>
      <c r="O800" s="16"/>
    </row>
    <row r="801" ht="14.25" customHeight="1">
      <c r="C801" s="19"/>
      <c r="D801" s="19"/>
      <c r="E801" s="19"/>
      <c r="F801" s="19"/>
      <c r="O801" s="16"/>
    </row>
    <row r="802" ht="14.25" customHeight="1">
      <c r="C802" s="19"/>
      <c r="D802" s="19"/>
      <c r="E802" s="19"/>
      <c r="F802" s="19"/>
      <c r="O802" s="16"/>
    </row>
    <row r="803" ht="14.25" customHeight="1">
      <c r="C803" s="19"/>
      <c r="D803" s="19"/>
      <c r="E803" s="19"/>
      <c r="F803" s="19"/>
      <c r="O803" s="16"/>
    </row>
    <row r="804" ht="14.25" customHeight="1">
      <c r="C804" s="19"/>
      <c r="D804" s="19"/>
      <c r="E804" s="19"/>
      <c r="F804" s="19"/>
      <c r="O804" s="16"/>
    </row>
    <row r="805" ht="14.25" customHeight="1">
      <c r="C805" s="19"/>
      <c r="D805" s="19"/>
      <c r="E805" s="19"/>
      <c r="F805" s="19"/>
      <c r="O805" s="16"/>
    </row>
    <row r="806" ht="14.25" customHeight="1">
      <c r="C806" s="19"/>
      <c r="D806" s="19"/>
      <c r="E806" s="19"/>
      <c r="F806" s="19"/>
      <c r="O806" s="16"/>
    </row>
    <row r="807" ht="14.25" customHeight="1">
      <c r="C807" s="19"/>
      <c r="D807" s="19"/>
      <c r="E807" s="19"/>
      <c r="F807" s="19"/>
      <c r="O807" s="16"/>
    </row>
    <row r="808" ht="14.25" customHeight="1">
      <c r="C808" s="19"/>
      <c r="D808" s="19"/>
      <c r="E808" s="19"/>
      <c r="F808" s="19"/>
      <c r="O808" s="16"/>
    </row>
    <row r="809" ht="14.25" customHeight="1">
      <c r="C809" s="19"/>
      <c r="D809" s="19"/>
      <c r="E809" s="19"/>
      <c r="F809" s="19"/>
      <c r="O809" s="16"/>
    </row>
    <row r="810" ht="14.25" customHeight="1">
      <c r="C810" s="19"/>
      <c r="D810" s="19"/>
      <c r="E810" s="19"/>
      <c r="F810" s="19"/>
      <c r="O810" s="16"/>
    </row>
    <row r="811" ht="14.25" customHeight="1">
      <c r="C811" s="19"/>
      <c r="D811" s="19"/>
      <c r="E811" s="19"/>
      <c r="F811" s="19"/>
      <c r="O811" s="16"/>
    </row>
    <row r="812" ht="14.25" customHeight="1">
      <c r="C812" s="19"/>
      <c r="D812" s="19"/>
      <c r="E812" s="19"/>
      <c r="F812" s="19"/>
      <c r="O812" s="16"/>
    </row>
    <row r="813" ht="14.25" customHeight="1">
      <c r="C813" s="19"/>
      <c r="D813" s="19"/>
      <c r="E813" s="19"/>
      <c r="F813" s="19"/>
      <c r="O813" s="16"/>
    </row>
    <row r="814" ht="14.25" customHeight="1">
      <c r="C814" s="19"/>
      <c r="D814" s="19"/>
      <c r="E814" s="19"/>
      <c r="F814" s="19"/>
      <c r="O814" s="16"/>
    </row>
    <row r="815" ht="14.25" customHeight="1">
      <c r="C815" s="19"/>
      <c r="D815" s="19"/>
      <c r="E815" s="19"/>
      <c r="F815" s="19"/>
      <c r="O815" s="16"/>
    </row>
    <row r="816" ht="14.25" customHeight="1">
      <c r="C816" s="19"/>
      <c r="D816" s="19"/>
      <c r="E816" s="19"/>
      <c r="F816" s="19"/>
      <c r="O816" s="16"/>
    </row>
    <row r="817" ht="14.25" customHeight="1">
      <c r="C817" s="19"/>
      <c r="D817" s="19"/>
      <c r="E817" s="19"/>
      <c r="F817" s="19"/>
      <c r="O817" s="16"/>
    </row>
    <row r="818" ht="14.25" customHeight="1">
      <c r="C818" s="19"/>
      <c r="D818" s="19"/>
      <c r="E818" s="19"/>
      <c r="F818" s="19"/>
      <c r="O818" s="16"/>
    </row>
    <row r="819" ht="14.25" customHeight="1">
      <c r="C819" s="19"/>
      <c r="D819" s="19"/>
      <c r="E819" s="19"/>
      <c r="F819" s="19"/>
      <c r="O819" s="16"/>
    </row>
    <row r="820" ht="14.25" customHeight="1">
      <c r="C820" s="19"/>
      <c r="D820" s="19"/>
      <c r="E820" s="19"/>
      <c r="F820" s="19"/>
      <c r="O820" s="16"/>
    </row>
    <row r="821" ht="14.25" customHeight="1">
      <c r="C821" s="19"/>
      <c r="D821" s="19"/>
      <c r="E821" s="19"/>
      <c r="F821" s="19"/>
      <c r="O821" s="16"/>
    </row>
    <row r="822" ht="14.25" customHeight="1">
      <c r="C822" s="19"/>
      <c r="D822" s="19"/>
      <c r="E822" s="19"/>
      <c r="F822" s="19"/>
      <c r="O822" s="16"/>
    </row>
    <row r="823" ht="14.25" customHeight="1">
      <c r="C823" s="19"/>
      <c r="D823" s="19"/>
      <c r="E823" s="19"/>
      <c r="F823" s="19"/>
      <c r="O823" s="16"/>
    </row>
    <row r="824" ht="14.25" customHeight="1">
      <c r="C824" s="19"/>
      <c r="D824" s="19"/>
      <c r="E824" s="19"/>
      <c r="F824" s="19"/>
      <c r="O824" s="16"/>
    </row>
    <row r="825" ht="14.25" customHeight="1">
      <c r="C825" s="19"/>
      <c r="D825" s="19"/>
      <c r="E825" s="19"/>
      <c r="F825" s="19"/>
      <c r="O825" s="16"/>
    </row>
    <row r="826" ht="14.25" customHeight="1">
      <c r="C826" s="19"/>
      <c r="D826" s="19"/>
      <c r="E826" s="19"/>
      <c r="F826" s="19"/>
      <c r="O826" s="16"/>
    </row>
    <row r="827" ht="14.25" customHeight="1">
      <c r="C827" s="19"/>
      <c r="D827" s="19"/>
      <c r="E827" s="19"/>
      <c r="F827" s="19"/>
      <c r="O827" s="16"/>
    </row>
    <row r="828" ht="14.25" customHeight="1">
      <c r="C828" s="19"/>
      <c r="D828" s="19"/>
      <c r="E828" s="19"/>
      <c r="F828" s="19"/>
      <c r="O828" s="16"/>
    </row>
    <row r="829" ht="14.25" customHeight="1">
      <c r="C829" s="19"/>
      <c r="D829" s="19"/>
      <c r="E829" s="19"/>
      <c r="F829" s="19"/>
      <c r="O829" s="16"/>
    </row>
    <row r="830" ht="14.25" customHeight="1">
      <c r="C830" s="19"/>
      <c r="D830" s="19"/>
      <c r="E830" s="19"/>
      <c r="F830" s="19"/>
      <c r="O830" s="16"/>
    </row>
    <row r="831" ht="14.25" customHeight="1">
      <c r="C831" s="19"/>
      <c r="D831" s="19"/>
      <c r="E831" s="19"/>
      <c r="F831" s="19"/>
      <c r="O831" s="16"/>
    </row>
    <row r="832" ht="14.25" customHeight="1">
      <c r="C832" s="19"/>
      <c r="D832" s="19"/>
      <c r="E832" s="19"/>
      <c r="F832" s="19"/>
      <c r="O832" s="16"/>
    </row>
    <row r="833" ht="14.25" customHeight="1">
      <c r="C833" s="19"/>
      <c r="D833" s="19"/>
      <c r="E833" s="19"/>
      <c r="F833" s="19"/>
      <c r="O833" s="16"/>
    </row>
    <row r="834" ht="14.25" customHeight="1">
      <c r="C834" s="19"/>
      <c r="D834" s="19"/>
      <c r="E834" s="19"/>
      <c r="F834" s="19"/>
      <c r="O834" s="16"/>
    </row>
    <row r="835" ht="14.25" customHeight="1">
      <c r="C835" s="19"/>
      <c r="D835" s="19"/>
      <c r="E835" s="19"/>
      <c r="F835" s="19"/>
      <c r="O835" s="16"/>
    </row>
    <row r="836" ht="14.25" customHeight="1">
      <c r="C836" s="19"/>
      <c r="D836" s="19"/>
      <c r="E836" s="19"/>
      <c r="F836" s="19"/>
      <c r="O836" s="16"/>
    </row>
    <row r="837" ht="14.25" customHeight="1">
      <c r="C837" s="19"/>
      <c r="D837" s="19"/>
      <c r="E837" s="19"/>
      <c r="F837" s="19"/>
      <c r="O837" s="16"/>
    </row>
    <row r="838" ht="14.25" customHeight="1">
      <c r="C838" s="19"/>
      <c r="D838" s="19"/>
      <c r="E838" s="19"/>
      <c r="F838" s="19"/>
      <c r="O838" s="16"/>
    </row>
    <row r="839" ht="14.25" customHeight="1">
      <c r="C839" s="19"/>
      <c r="D839" s="19"/>
      <c r="E839" s="19"/>
      <c r="F839" s="19"/>
      <c r="O839" s="16"/>
    </row>
    <row r="840" ht="14.25" customHeight="1">
      <c r="C840" s="19"/>
      <c r="D840" s="19"/>
      <c r="E840" s="19"/>
      <c r="F840" s="19"/>
      <c r="O840" s="16"/>
    </row>
    <row r="841" ht="14.25" customHeight="1">
      <c r="C841" s="19"/>
      <c r="D841" s="19"/>
      <c r="E841" s="19"/>
      <c r="F841" s="19"/>
      <c r="O841" s="16"/>
    </row>
    <row r="842" ht="14.25" customHeight="1">
      <c r="C842" s="19"/>
      <c r="D842" s="19"/>
      <c r="E842" s="19"/>
      <c r="F842" s="19"/>
      <c r="O842" s="16"/>
    </row>
    <row r="843" ht="14.25" customHeight="1">
      <c r="C843" s="19"/>
      <c r="D843" s="19"/>
      <c r="E843" s="19"/>
      <c r="F843" s="19"/>
      <c r="O843" s="16"/>
    </row>
    <row r="844" ht="14.25" customHeight="1">
      <c r="C844" s="19"/>
      <c r="D844" s="19"/>
      <c r="E844" s="19"/>
      <c r="F844" s="19"/>
      <c r="O844" s="16"/>
    </row>
    <row r="845" ht="14.25" customHeight="1">
      <c r="C845" s="19"/>
      <c r="D845" s="19"/>
      <c r="E845" s="19"/>
      <c r="F845" s="19"/>
      <c r="O845" s="16"/>
    </row>
    <row r="846" ht="14.25" customHeight="1">
      <c r="C846" s="19"/>
      <c r="D846" s="19"/>
      <c r="E846" s="19"/>
      <c r="F846" s="19"/>
      <c r="O846" s="16"/>
    </row>
    <row r="847" ht="14.25" customHeight="1">
      <c r="C847" s="19"/>
      <c r="D847" s="19"/>
      <c r="E847" s="19"/>
      <c r="F847" s="19"/>
      <c r="O847" s="16"/>
    </row>
    <row r="848" ht="14.25" customHeight="1">
      <c r="C848" s="19"/>
      <c r="D848" s="19"/>
      <c r="E848" s="19"/>
      <c r="F848" s="19"/>
      <c r="O848" s="16"/>
    </row>
    <row r="849" ht="14.25" customHeight="1">
      <c r="C849" s="19"/>
      <c r="D849" s="19"/>
      <c r="E849" s="19"/>
      <c r="F849" s="19"/>
      <c r="O849" s="16"/>
    </row>
    <row r="850" ht="14.25" customHeight="1">
      <c r="C850" s="19"/>
      <c r="D850" s="19"/>
      <c r="E850" s="19"/>
      <c r="F850" s="19"/>
      <c r="O850" s="16"/>
    </row>
    <row r="851" ht="14.25" customHeight="1">
      <c r="C851" s="19"/>
      <c r="D851" s="19"/>
      <c r="E851" s="19"/>
      <c r="F851" s="19"/>
      <c r="O851" s="16"/>
    </row>
    <row r="852" ht="14.25" customHeight="1">
      <c r="C852" s="19"/>
      <c r="D852" s="19"/>
      <c r="E852" s="19"/>
      <c r="F852" s="19"/>
      <c r="O852" s="16"/>
    </row>
    <row r="853" ht="14.25" customHeight="1">
      <c r="C853" s="19"/>
      <c r="D853" s="19"/>
      <c r="E853" s="19"/>
      <c r="F853" s="19"/>
      <c r="O853" s="16"/>
    </row>
    <row r="854" ht="14.25" customHeight="1">
      <c r="C854" s="19"/>
      <c r="D854" s="19"/>
      <c r="E854" s="19"/>
      <c r="F854" s="19"/>
      <c r="O854" s="16"/>
    </row>
    <row r="855" ht="14.25" customHeight="1">
      <c r="C855" s="19"/>
      <c r="D855" s="19"/>
      <c r="E855" s="19"/>
      <c r="F855" s="19"/>
      <c r="O855" s="16"/>
    </row>
    <row r="856" ht="14.25" customHeight="1">
      <c r="C856" s="19"/>
      <c r="D856" s="19"/>
      <c r="E856" s="19"/>
      <c r="F856" s="19"/>
      <c r="O856" s="16"/>
    </row>
    <row r="857" ht="14.25" customHeight="1">
      <c r="C857" s="19"/>
      <c r="D857" s="19"/>
      <c r="E857" s="19"/>
      <c r="F857" s="19"/>
      <c r="O857" s="16"/>
    </row>
    <row r="858" ht="14.25" customHeight="1">
      <c r="C858" s="19"/>
      <c r="D858" s="19"/>
      <c r="E858" s="19"/>
      <c r="F858" s="19"/>
      <c r="O858" s="16"/>
    </row>
    <row r="859" ht="14.25" customHeight="1">
      <c r="C859" s="19"/>
      <c r="D859" s="19"/>
      <c r="E859" s="19"/>
      <c r="F859" s="19"/>
      <c r="O859" s="16"/>
    </row>
    <row r="860" ht="14.25" customHeight="1">
      <c r="C860" s="19"/>
      <c r="D860" s="19"/>
      <c r="E860" s="19"/>
      <c r="F860" s="19"/>
      <c r="O860" s="16"/>
    </row>
    <row r="861" ht="14.25" customHeight="1">
      <c r="C861" s="19"/>
      <c r="D861" s="19"/>
      <c r="E861" s="19"/>
      <c r="F861" s="19"/>
      <c r="O861" s="16"/>
    </row>
    <row r="862" ht="14.25" customHeight="1">
      <c r="C862" s="19"/>
      <c r="D862" s="19"/>
      <c r="E862" s="19"/>
      <c r="F862" s="19"/>
      <c r="O862" s="16"/>
    </row>
    <row r="863" ht="14.25" customHeight="1">
      <c r="C863" s="19"/>
      <c r="D863" s="19"/>
      <c r="E863" s="19"/>
      <c r="F863" s="19"/>
      <c r="O863" s="16"/>
    </row>
    <row r="864" ht="14.25" customHeight="1">
      <c r="C864" s="19"/>
      <c r="D864" s="19"/>
      <c r="E864" s="19"/>
      <c r="F864" s="19"/>
      <c r="O864" s="16"/>
    </row>
    <row r="865" ht="14.25" customHeight="1">
      <c r="C865" s="19"/>
      <c r="D865" s="19"/>
      <c r="E865" s="19"/>
      <c r="F865" s="19"/>
      <c r="O865" s="16"/>
    </row>
    <row r="866" ht="14.25" customHeight="1">
      <c r="C866" s="19"/>
      <c r="D866" s="19"/>
      <c r="E866" s="19"/>
      <c r="F866" s="19"/>
      <c r="O866" s="16"/>
    </row>
    <row r="867" ht="14.25" customHeight="1">
      <c r="C867" s="19"/>
      <c r="D867" s="19"/>
      <c r="E867" s="19"/>
      <c r="F867" s="19"/>
      <c r="O867" s="16"/>
    </row>
    <row r="868" ht="14.25" customHeight="1">
      <c r="C868" s="19"/>
      <c r="D868" s="19"/>
      <c r="E868" s="19"/>
      <c r="F868" s="19"/>
      <c r="O868" s="16"/>
    </row>
    <row r="869" ht="14.25" customHeight="1">
      <c r="C869" s="19"/>
      <c r="D869" s="19"/>
      <c r="E869" s="19"/>
      <c r="F869" s="19"/>
      <c r="O869" s="16"/>
    </row>
    <row r="870" ht="14.25" customHeight="1">
      <c r="C870" s="19"/>
      <c r="D870" s="19"/>
      <c r="E870" s="19"/>
      <c r="F870" s="19"/>
      <c r="O870" s="16"/>
    </row>
    <row r="871" ht="14.25" customHeight="1">
      <c r="C871" s="19"/>
      <c r="D871" s="19"/>
      <c r="E871" s="19"/>
      <c r="F871" s="19"/>
      <c r="O871" s="16"/>
    </row>
    <row r="872" ht="14.25" customHeight="1">
      <c r="C872" s="19"/>
      <c r="D872" s="19"/>
      <c r="E872" s="19"/>
      <c r="F872" s="19"/>
      <c r="O872" s="16"/>
    </row>
    <row r="873" ht="14.25" customHeight="1">
      <c r="C873" s="19"/>
      <c r="D873" s="19"/>
      <c r="E873" s="19"/>
      <c r="F873" s="19"/>
      <c r="O873" s="16"/>
    </row>
    <row r="874" ht="14.25" customHeight="1">
      <c r="C874" s="19"/>
      <c r="D874" s="19"/>
      <c r="E874" s="19"/>
      <c r="F874" s="19"/>
      <c r="O874" s="16"/>
    </row>
    <row r="875" ht="14.25" customHeight="1">
      <c r="C875" s="19"/>
      <c r="D875" s="19"/>
      <c r="E875" s="19"/>
      <c r="F875" s="19"/>
      <c r="O875" s="16"/>
    </row>
    <row r="876" ht="14.25" customHeight="1">
      <c r="C876" s="19"/>
      <c r="D876" s="19"/>
      <c r="E876" s="19"/>
      <c r="F876" s="19"/>
      <c r="O876" s="16"/>
    </row>
    <row r="877" ht="14.25" customHeight="1">
      <c r="C877" s="19"/>
      <c r="D877" s="19"/>
      <c r="E877" s="19"/>
      <c r="F877" s="19"/>
      <c r="O877" s="16"/>
    </row>
    <row r="878" ht="14.25" customHeight="1">
      <c r="C878" s="19"/>
      <c r="D878" s="19"/>
      <c r="E878" s="19"/>
      <c r="F878" s="19"/>
      <c r="O878" s="16"/>
    </row>
    <row r="879" ht="14.25" customHeight="1">
      <c r="C879" s="19"/>
      <c r="D879" s="19"/>
      <c r="E879" s="19"/>
      <c r="F879" s="19"/>
      <c r="O879" s="16"/>
    </row>
    <row r="880" ht="14.25" customHeight="1">
      <c r="C880" s="19"/>
      <c r="D880" s="19"/>
      <c r="E880" s="19"/>
      <c r="F880" s="19"/>
      <c r="O880" s="16"/>
    </row>
    <row r="881" ht="14.25" customHeight="1">
      <c r="C881" s="19"/>
      <c r="D881" s="19"/>
      <c r="E881" s="19"/>
      <c r="F881" s="19"/>
      <c r="O881" s="16"/>
    </row>
    <row r="882" ht="14.25" customHeight="1">
      <c r="C882" s="19"/>
      <c r="D882" s="19"/>
      <c r="E882" s="19"/>
      <c r="F882" s="19"/>
      <c r="O882" s="16"/>
    </row>
    <row r="883" ht="14.25" customHeight="1">
      <c r="C883" s="19"/>
      <c r="D883" s="19"/>
      <c r="E883" s="19"/>
      <c r="F883" s="19"/>
      <c r="O883" s="16"/>
    </row>
    <row r="884" ht="14.25" customHeight="1">
      <c r="C884" s="19"/>
      <c r="D884" s="19"/>
      <c r="E884" s="19"/>
      <c r="F884" s="19"/>
      <c r="O884" s="16"/>
    </row>
    <row r="885" ht="14.25" customHeight="1">
      <c r="C885" s="19"/>
      <c r="D885" s="19"/>
      <c r="E885" s="19"/>
      <c r="F885" s="19"/>
      <c r="O885" s="16"/>
    </row>
    <row r="886" ht="14.25" customHeight="1">
      <c r="C886" s="19"/>
      <c r="D886" s="19"/>
      <c r="E886" s="19"/>
      <c r="F886" s="19"/>
      <c r="O886" s="16"/>
    </row>
    <row r="887" ht="14.25" customHeight="1">
      <c r="C887" s="19"/>
      <c r="D887" s="19"/>
      <c r="E887" s="19"/>
      <c r="F887" s="19"/>
      <c r="O887" s="16"/>
    </row>
    <row r="888" ht="14.25" customHeight="1">
      <c r="C888" s="19"/>
      <c r="D888" s="19"/>
      <c r="E888" s="19"/>
      <c r="F888" s="19"/>
      <c r="O888" s="16"/>
    </row>
    <row r="889" ht="14.25" customHeight="1">
      <c r="C889" s="19"/>
      <c r="D889" s="19"/>
      <c r="E889" s="19"/>
      <c r="F889" s="19"/>
      <c r="O889" s="16"/>
    </row>
    <row r="890" ht="14.25" customHeight="1">
      <c r="C890" s="19"/>
      <c r="D890" s="19"/>
      <c r="E890" s="19"/>
      <c r="F890" s="19"/>
      <c r="O890" s="16"/>
    </row>
    <row r="891" ht="14.25" customHeight="1">
      <c r="C891" s="19"/>
      <c r="D891" s="19"/>
      <c r="E891" s="19"/>
      <c r="F891" s="19"/>
      <c r="O891" s="16"/>
    </row>
    <row r="892" ht="14.25" customHeight="1">
      <c r="C892" s="19"/>
      <c r="D892" s="19"/>
      <c r="E892" s="19"/>
      <c r="F892" s="19"/>
      <c r="O892" s="16"/>
    </row>
    <row r="893" ht="14.25" customHeight="1">
      <c r="C893" s="19"/>
      <c r="D893" s="19"/>
      <c r="E893" s="19"/>
      <c r="F893" s="19"/>
      <c r="O893" s="16"/>
    </row>
    <row r="894" ht="14.25" customHeight="1">
      <c r="C894" s="19"/>
      <c r="D894" s="19"/>
      <c r="E894" s="19"/>
      <c r="F894" s="19"/>
      <c r="O894" s="16"/>
    </row>
    <row r="895" ht="14.25" customHeight="1">
      <c r="C895" s="19"/>
      <c r="D895" s="19"/>
      <c r="E895" s="19"/>
      <c r="F895" s="19"/>
      <c r="O895" s="16"/>
    </row>
    <row r="896" ht="14.25" customHeight="1">
      <c r="C896" s="19"/>
      <c r="D896" s="19"/>
      <c r="E896" s="19"/>
      <c r="F896" s="19"/>
      <c r="O896" s="16"/>
    </row>
    <row r="897" ht="14.25" customHeight="1">
      <c r="C897" s="19"/>
      <c r="D897" s="19"/>
      <c r="E897" s="19"/>
      <c r="F897" s="19"/>
      <c r="O897" s="16"/>
    </row>
    <row r="898" ht="14.25" customHeight="1">
      <c r="C898" s="19"/>
      <c r="D898" s="19"/>
      <c r="E898" s="19"/>
      <c r="F898" s="19"/>
      <c r="O898" s="16"/>
    </row>
    <row r="899" ht="14.25" customHeight="1">
      <c r="C899" s="19"/>
      <c r="D899" s="19"/>
      <c r="E899" s="19"/>
      <c r="F899" s="19"/>
      <c r="O899" s="16"/>
    </row>
    <row r="900" ht="14.25" customHeight="1">
      <c r="C900" s="19"/>
      <c r="D900" s="19"/>
      <c r="E900" s="19"/>
      <c r="F900" s="19"/>
      <c r="O900" s="16"/>
    </row>
    <row r="901" ht="14.25" customHeight="1">
      <c r="C901" s="19"/>
      <c r="D901" s="19"/>
      <c r="E901" s="19"/>
      <c r="F901" s="19"/>
      <c r="O901" s="16"/>
    </row>
    <row r="902" ht="14.25" customHeight="1">
      <c r="C902" s="19"/>
      <c r="D902" s="19"/>
      <c r="E902" s="19"/>
      <c r="F902" s="19"/>
      <c r="O902" s="16"/>
    </row>
    <row r="903" ht="14.25" customHeight="1">
      <c r="C903" s="19"/>
      <c r="D903" s="19"/>
      <c r="E903" s="19"/>
      <c r="F903" s="19"/>
      <c r="O903" s="16"/>
    </row>
    <row r="904" ht="14.25" customHeight="1">
      <c r="C904" s="19"/>
      <c r="D904" s="19"/>
      <c r="E904" s="19"/>
      <c r="F904" s="19"/>
      <c r="O904" s="16"/>
    </row>
    <row r="905" ht="14.25" customHeight="1">
      <c r="C905" s="19"/>
      <c r="D905" s="19"/>
      <c r="E905" s="19"/>
      <c r="F905" s="19"/>
      <c r="O905" s="16"/>
    </row>
    <row r="906" ht="14.25" customHeight="1">
      <c r="C906" s="19"/>
      <c r="D906" s="19"/>
      <c r="E906" s="19"/>
      <c r="F906" s="19"/>
      <c r="O906" s="16"/>
    </row>
    <row r="907" ht="14.25" customHeight="1">
      <c r="C907" s="19"/>
      <c r="D907" s="19"/>
      <c r="E907" s="19"/>
      <c r="F907" s="19"/>
      <c r="O907" s="16"/>
    </row>
    <row r="908" ht="14.25" customHeight="1">
      <c r="C908" s="19"/>
      <c r="D908" s="19"/>
      <c r="E908" s="19"/>
      <c r="F908" s="19"/>
      <c r="O908" s="16"/>
    </row>
    <row r="909" ht="14.25" customHeight="1">
      <c r="C909" s="19"/>
      <c r="D909" s="19"/>
      <c r="E909" s="19"/>
      <c r="F909" s="19"/>
      <c r="O909" s="16"/>
    </row>
    <row r="910" ht="14.25" customHeight="1">
      <c r="C910" s="19"/>
      <c r="D910" s="19"/>
      <c r="E910" s="19"/>
      <c r="F910" s="19"/>
      <c r="O910" s="16"/>
    </row>
    <row r="911" ht="14.25" customHeight="1">
      <c r="C911" s="19"/>
      <c r="D911" s="19"/>
      <c r="E911" s="19"/>
      <c r="F911" s="19"/>
      <c r="O911" s="16"/>
    </row>
    <row r="912" ht="14.25" customHeight="1">
      <c r="C912" s="19"/>
      <c r="D912" s="19"/>
      <c r="E912" s="19"/>
      <c r="F912" s="19"/>
      <c r="O912" s="16"/>
    </row>
    <row r="913" ht="14.25" customHeight="1">
      <c r="C913" s="19"/>
      <c r="D913" s="19"/>
      <c r="E913" s="19"/>
      <c r="F913" s="19"/>
      <c r="O913" s="16"/>
    </row>
    <row r="914" ht="14.25" customHeight="1">
      <c r="C914" s="19"/>
      <c r="D914" s="19"/>
      <c r="E914" s="19"/>
      <c r="F914" s="19"/>
      <c r="O914" s="16"/>
    </row>
    <row r="915" ht="14.25" customHeight="1">
      <c r="C915" s="19"/>
      <c r="D915" s="19"/>
      <c r="E915" s="19"/>
      <c r="F915" s="19"/>
      <c r="O915" s="16"/>
    </row>
    <row r="916" ht="14.25" customHeight="1">
      <c r="C916" s="19"/>
      <c r="D916" s="19"/>
      <c r="E916" s="19"/>
      <c r="F916" s="19"/>
      <c r="O916" s="16"/>
    </row>
    <row r="917" ht="14.25" customHeight="1">
      <c r="C917" s="19"/>
      <c r="D917" s="19"/>
      <c r="E917" s="19"/>
      <c r="F917" s="19"/>
      <c r="O917" s="16"/>
    </row>
    <row r="918" ht="14.25" customHeight="1">
      <c r="C918" s="19"/>
      <c r="D918" s="19"/>
      <c r="E918" s="19"/>
      <c r="F918" s="19"/>
      <c r="O918" s="16"/>
    </row>
    <row r="919" ht="14.25" customHeight="1">
      <c r="C919" s="19"/>
      <c r="D919" s="19"/>
      <c r="E919" s="19"/>
      <c r="F919" s="19"/>
      <c r="O919" s="16"/>
    </row>
    <row r="920" ht="14.25" customHeight="1">
      <c r="C920" s="19"/>
      <c r="D920" s="19"/>
      <c r="E920" s="19"/>
      <c r="F920" s="19"/>
      <c r="O920" s="16"/>
    </row>
    <row r="921" ht="14.25" customHeight="1">
      <c r="C921" s="19"/>
      <c r="D921" s="19"/>
      <c r="E921" s="19"/>
      <c r="F921" s="19"/>
      <c r="O921" s="16"/>
    </row>
    <row r="922" ht="14.25" customHeight="1">
      <c r="C922" s="19"/>
      <c r="D922" s="19"/>
      <c r="E922" s="19"/>
      <c r="F922" s="19"/>
      <c r="O922" s="16"/>
    </row>
    <row r="923" ht="14.25" customHeight="1">
      <c r="C923" s="19"/>
      <c r="D923" s="19"/>
      <c r="E923" s="19"/>
      <c r="F923" s="19"/>
      <c r="O923" s="16"/>
    </row>
    <row r="924" ht="14.25" customHeight="1">
      <c r="C924" s="19"/>
      <c r="D924" s="19"/>
      <c r="E924" s="19"/>
      <c r="F924" s="19"/>
      <c r="O924" s="16"/>
    </row>
    <row r="925" ht="14.25" customHeight="1">
      <c r="C925" s="19"/>
      <c r="D925" s="19"/>
      <c r="E925" s="19"/>
      <c r="F925" s="19"/>
      <c r="O925" s="16"/>
    </row>
    <row r="926" ht="14.25" customHeight="1">
      <c r="C926" s="19"/>
      <c r="D926" s="19"/>
      <c r="E926" s="19"/>
      <c r="F926" s="19"/>
      <c r="O926" s="16"/>
    </row>
    <row r="927" ht="14.25" customHeight="1">
      <c r="C927" s="19"/>
      <c r="D927" s="19"/>
      <c r="E927" s="19"/>
      <c r="F927" s="19"/>
      <c r="O927" s="16"/>
    </row>
    <row r="928" ht="14.25" customHeight="1">
      <c r="C928" s="19"/>
      <c r="D928" s="19"/>
      <c r="E928" s="19"/>
      <c r="F928" s="19"/>
      <c r="O928" s="16"/>
    </row>
    <row r="929" ht="14.25" customHeight="1">
      <c r="C929" s="19"/>
      <c r="D929" s="19"/>
      <c r="E929" s="19"/>
      <c r="F929" s="19"/>
      <c r="O929" s="16"/>
    </row>
    <row r="930" ht="14.25" customHeight="1">
      <c r="C930" s="19"/>
      <c r="D930" s="19"/>
      <c r="E930" s="19"/>
      <c r="F930" s="19"/>
      <c r="O930" s="16"/>
    </row>
    <row r="931" ht="14.25" customHeight="1">
      <c r="C931" s="19"/>
      <c r="D931" s="19"/>
      <c r="E931" s="19"/>
      <c r="F931" s="19"/>
      <c r="O931" s="16"/>
    </row>
    <row r="932" ht="14.25" customHeight="1">
      <c r="C932" s="19"/>
      <c r="D932" s="19"/>
      <c r="E932" s="19"/>
      <c r="F932" s="19"/>
      <c r="O932" s="16"/>
    </row>
    <row r="933" ht="14.25" customHeight="1">
      <c r="C933" s="19"/>
      <c r="D933" s="19"/>
      <c r="E933" s="19"/>
      <c r="F933" s="19"/>
      <c r="O933" s="16"/>
    </row>
    <row r="934" ht="14.25" customHeight="1">
      <c r="C934" s="19"/>
      <c r="D934" s="19"/>
      <c r="E934" s="19"/>
      <c r="F934" s="19"/>
      <c r="O934" s="16"/>
    </row>
    <row r="935" ht="14.25" customHeight="1">
      <c r="C935" s="19"/>
      <c r="D935" s="19"/>
      <c r="E935" s="19"/>
      <c r="F935" s="19"/>
      <c r="O935" s="16"/>
    </row>
    <row r="936" ht="14.25" customHeight="1">
      <c r="C936" s="19"/>
      <c r="D936" s="19"/>
      <c r="E936" s="19"/>
      <c r="F936" s="19"/>
      <c r="O936" s="16"/>
    </row>
    <row r="937" ht="14.25" customHeight="1">
      <c r="C937" s="19"/>
      <c r="D937" s="19"/>
      <c r="E937" s="19"/>
      <c r="F937" s="19"/>
      <c r="O937" s="16"/>
    </row>
    <row r="938" ht="14.25" customHeight="1">
      <c r="C938" s="19"/>
      <c r="D938" s="19"/>
      <c r="E938" s="19"/>
      <c r="F938" s="19"/>
      <c r="O938" s="16"/>
    </row>
    <row r="939" ht="14.25" customHeight="1">
      <c r="C939" s="19"/>
      <c r="D939" s="19"/>
      <c r="E939" s="19"/>
      <c r="F939" s="19"/>
      <c r="O939" s="16"/>
    </row>
    <row r="940" ht="14.25" customHeight="1">
      <c r="C940" s="19"/>
      <c r="D940" s="19"/>
      <c r="E940" s="19"/>
      <c r="F940" s="19"/>
      <c r="O940" s="16"/>
    </row>
    <row r="941" ht="14.25" customHeight="1">
      <c r="C941" s="19"/>
      <c r="D941" s="19"/>
      <c r="E941" s="19"/>
      <c r="F941" s="19"/>
      <c r="O941" s="16"/>
    </row>
    <row r="942" ht="14.25" customHeight="1">
      <c r="C942" s="19"/>
      <c r="D942" s="19"/>
      <c r="E942" s="19"/>
      <c r="F942" s="19"/>
      <c r="O942" s="16"/>
    </row>
    <row r="943" ht="14.25" customHeight="1">
      <c r="C943" s="19"/>
      <c r="D943" s="19"/>
      <c r="E943" s="19"/>
      <c r="F943" s="19"/>
      <c r="O943" s="16"/>
    </row>
    <row r="944" ht="14.25" customHeight="1">
      <c r="C944" s="19"/>
      <c r="D944" s="19"/>
      <c r="E944" s="19"/>
      <c r="F944" s="19"/>
      <c r="O944" s="16"/>
    </row>
    <row r="945" ht="14.25" customHeight="1">
      <c r="C945" s="19"/>
      <c r="D945" s="19"/>
      <c r="E945" s="19"/>
      <c r="F945" s="19"/>
      <c r="O945" s="16"/>
    </row>
    <row r="946" ht="14.25" customHeight="1">
      <c r="C946" s="19"/>
      <c r="D946" s="19"/>
      <c r="E946" s="19"/>
      <c r="F946" s="19"/>
      <c r="O946" s="16"/>
    </row>
    <row r="947" ht="14.25" customHeight="1">
      <c r="C947" s="19"/>
      <c r="D947" s="19"/>
      <c r="E947" s="19"/>
      <c r="F947" s="19"/>
      <c r="O947" s="16"/>
    </row>
    <row r="948" ht="14.25" customHeight="1">
      <c r="C948" s="19"/>
      <c r="D948" s="19"/>
      <c r="E948" s="19"/>
      <c r="F948" s="19"/>
      <c r="O948" s="16"/>
    </row>
    <row r="949" ht="14.25" customHeight="1">
      <c r="C949" s="19"/>
      <c r="D949" s="19"/>
      <c r="E949" s="19"/>
      <c r="F949" s="19"/>
      <c r="O949" s="16"/>
    </row>
    <row r="950" ht="14.25" customHeight="1">
      <c r="C950" s="19"/>
      <c r="D950" s="19"/>
      <c r="E950" s="19"/>
      <c r="F950" s="19"/>
      <c r="O950" s="16"/>
    </row>
    <row r="951" ht="14.25" customHeight="1">
      <c r="C951" s="19"/>
      <c r="D951" s="19"/>
      <c r="E951" s="19"/>
      <c r="F951" s="19"/>
      <c r="O951" s="16"/>
    </row>
    <row r="952" ht="14.25" customHeight="1">
      <c r="C952" s="19"/>
      <c r="D952" s="19"/>
      <c r="E952" s="19"/>
      <c r="F952" s="19"/>
      <c r="O952" s="16"/>
    </row>
    <row r="953" ht="14.25" customHeight="1">
      <c r="C953" s="19"/>
      <c r="D953" s="19"/>
      <c r="E953" s="19"/>
      <c r="F953" s="19"/>
      <c r="O953" s="16"/>
    </row>
    <row r="954" ht="14.25" customHeight="1">
      <c r="C954" s="19"/>
      <c r="D954" s="19"/>
      <c r="E954" s="19"/>
      <c r="F954" s="19"/>
      <c r="O954" s="16"/>
    </row>
    <row r="955" ht="14.25" customHeight="1">
      <c r="C955" s="19"/>
      <c r="D955" s="19"/>
      <c r="E955" s="19"/>
      <c r="F955" s="19"/>
      <c r="O955" s="16"/>
    </row>
    <row r="956" ht="14.25" customHeight="1">
      <c r="C956" s="19"/>
      <c r="D956" s="19"/>
      <c r="E956" s="19"/>
      <c r="F956" s="19"/>
      <c r="O956" s="16"/>
    </row>
    <row r="957" ht="14.25" customHeight="1">
      <c r="C957" s="19"/>
      <c r="D957" s="19"/>
      <c r="E957" s="19"/>
      <c r="F957" s="19"/>
      <c r="O957" s="16"/>
    </row>
    <row r="958" ht="14.25" customHeight="1">
      <c r="C958" s="19"/>
      <c r="D958" s="19"/>
      <c r="E958" s="19"/>
      <c r="F958" s="19"/>
      <c r="O958" s="16"/>
    </row>
    <row r="959" ht="14.25" customHeight="1">
      <c r="C959" s="19"/>
      <c r="D959" s="19"/>
      <c r="E959" s="19"/>
      <c r="F959" s="19"/>
      <c r="O959" s="16"/>
    </row>
    <row r="960" ht="14.25" customHeight="1">
      <c r="C960" s="19"/>
      <c r="D960" s="19"/>
      <c r="E960" s="19"/>
      <c r="F960" s="19"/>
      <c r="O960" s="16"/>
    </row>
    <row r="961" ht="14.25" customHeight="1">
      <c r="C961" s="19"/>
      <c r="D961" s="19"/>
      <c r="E961" s="19"/>
      <c r="F961" s="19"/>
      <c r="O961" s="16"/>
    </row>
    <row r="962" ht="14.25" customHeight="1">
      <c r="C962" s="19"/>
      <c r="D962" s="19"/>
      <c r="E962" s="19"/>
      <c r="F962" s="19"/>
      <c r="O962" s="16"/>
    </row>
    <row r="963" ht="14.25" customHeight="1">
      <c r="C963" s="19"/>
      <c r="D963" s="19"/>
      <c r="E963" s="19"/>
      <c r="F963" s="19"/>
      <c r="O963" s="16"/>
    </row>
    <row r="964" ht="14.25" customHeight="1">
      <c r="C964" s="19"/>
      <c r="D964" s="19"/>
      <c r="E964" s="19"/>
      <c r="F964" s="19"/>
      <c r="O964" s="16"/>
    </row>
    <row r="965" ht="14.25" customHeight="1">
      <c r="C965" s="19"/>
      <c r="D965" s="19"/>
      <c r="E965" s="19"/>
      <c r="F965" s="19"/>
      <c r="O965" s="16"/>
    </row>
    <row r="966" ht="14.25" customHeight="1">
      <c r="C966" s="19"/>
      <c r="D966" s="19"/>
      <c r="E966" s="19"/>
      <c r="F966" s="19"/>
      <c r="O966" s="16"/>
    </row>
    <row r="967" ht="14.25" customHeight="1">
      <c r="C967" s="19"/>
      <c r="D967" s="19"/>
      <c r="E967" s="19"/>
      <c r="F967" s="19"/>
      <c r="O967" s="16"/>
    </row>
    <row r="968" ht="14.25" customHeight="1">
      <c r="C968" s="19"/>
      <c r="D968" s="19"/>
      <c r="E968" s="19"/>
      <c r="F968" s="19"/>
      <c r="O968" s="16"/>
    </row>
    <row r="969" ht="14.25" customHeight="1">
      <c r="C969" s="19"/>
      <c r="D969" s="19"/>
      <c r="E969" s="19"/>
      <c r="F969" s="19"/>
      <c r="O969" s="16"/>
    </row>
    <row r="970" ht="14.25" customHeight="1">
      <c r="C970" s="19"/>
      <c r="D970" s="19"/>
      <c r="E970" s="19"/>
      <c r="F970" s="19"/>
      <c r="O970" s="16"/>
    </row>
    <row r="971" ht="14.25" customHeight="1">
      <c r="C971" s="19"/>
      <c r="D971" s="19"/>
      <c r="E971" s="19"/>
      <c r="F971" s="19"/>
      <c r="O971" s="16"/>
    </row>
    <row r="972" ht="14.25" customHeight="1">
      <c r="C972" s="19"/>
      <c r="D972" s="19"/>
      <c r="E972" s="19"/>
      <c r="F972" s="19"/>
      <c r="O972" s="16"/>
    </row>
    <row r="973" ht="14.25" customHeight="1">
      <c r="C973" s="19"/>
      <c r="D973" s="19"/>
      <c r="E973" s="19"/>
      <c r="F973" s="19"/>
      <c r="O973" s="16"/>
    </row>
    <row r="974" ht="14.25" customHeight="1">
      <c r="C974" s="19"/>
      <c r="D974" s="19"/>
      <c r="E974" s="19"/>
      <c r="F974" s="19"/>
      <c r="O974" s="16"/>
    </row>
    <row r="975" ht="14.25" customHeight="1">
      <c r="C975" s="19"/>
      <c r="D975" s="19"/>
      <c r="E975" s="19"/>
      <c r="F975" s="19"/>
      <c r="O975" s="16"/>
    </row>
    <row r="976" ht="14.25" customHeight="1">
      <c r="C976" s="19"/>
      <c r="D976" s="19"/>
      <c r="E976" s="19"/>
      <c r="F976" s="19"/>
      <c r="O976" s="16"/>
    </row>
    <row r="977" ht="14.25" customHeight="1">
      <c r="C977" s="19"/>
      <c r="D977" s="19"/>
      <c r="E977" s="19"/>
      <c r="F977" s="19"/>
      <c r="O977" s="16"/>
    </row>
    <row r="978" ht="14.25" customHeight="1">
      <c r="C978" s="19"/>
      <c r="D978" s="19"/>
      <c r="E978" s="19"/>
      <c r="F978" s="19"/>
      <c r="O978" s="16"/>
    </row>
    <row r="979" ht="14.25" customHeight="1">
      <c r="C979" s="19"/>
      <c r="D979" s="19"/>
      <c r="E979" s="19"/>
      <c r="F979" s="19"/>
      <c r="O979" s="16"/>
    </row>
    <row r="980" ht="14.25" customHeight="1">
      <c r="C980" s="19"/>
      <c r="D980" s="19"/>
      <c r="E980" s="19"/>
      <c r="F980" s="19"/>
      <c r="O980" s="16"/>
    </row>
    <row r="981" ht="14.25" customHeight="1">
      <c r="C981" s="19"/>
      <c r="D981" s="19"/>
      <c r="E981" s="19"/>
      <c r="F981" s="19"/>
      <c r="O981" s="16"/>
    </row>
    <row r="982" ht="14.25" customHeight="1">
      <c r="C982" s="19"/>
      <c r="D982" s="19"/>
      <c r="E982" s="19"/>
      <c r="F982" s="19"/>
      <c r="O982" s="16"/>
    </row>
    <row r="983" ht="14.25" customHeight="1">
      <c r="C983" s="19"/>
      <c r="D983" s="19"/>
      <c r="E983" s="19"/>
      <c r="F983" s="19"/>
      <c r="O983" s="16"/>
    </row>
    <row r="984" ht="14.25" customHeight="1">
      <c r="C984" s="19"/>
      <c r="D984" s="19"/>
      <c r="E984" s="19"/>
      <c r="F984" s="19"/>
      <c r="O984" s="16"/>
    </row>
    <row r="985" ht="14.25" customHeight="1">
      <c r="C985" s="19"/>
      <c r="D985" s="19"/>
      <c r="E985" s="19"/>
      <c r="F985" s="19"/>
      <c r="O985" s="16"/>
    </row>
    <row r="986" ht="14.25" customHeight="1">
      <c r="C986" s="19"/>
      <c r="D986" s="19"/>
      <c r="E986" s="19"/>
      <c r="F986" s="19"/>
      <c r="O986" s="16"/>
    </row>
    <row r="987" ht="14.25" customHeight="1">
      <c r="C987" s="19"/>
      <c r="D987" s="19"/>
      <c r="E987" s="19"/>
      <c r="F987" s="19"/>
      <c r="O987" s="16"/>
    </row>
    <row r="988" ht="14.25" customHeight="1">
      <c r="C988" s="19"/>
      <c r="D988" s="19"/>
      <c r="E988" s="19"/>
      <c r="F988" s="19"/>
      <c r="O988" s="16"/>
    </row>
    <row r="989" ht="14.25" customHeight="1">
      <c r="C989" s="19"/>
      <c r="D989" s="19"/>
      <c r="E989" s="19"/>
      <c r="F989" s="19"/>
      <c r="O989" s="16"/>
    </row>
    <row r="990" ht="14.25" customHeight="1">
      <c r="C990" s="19"/>
      <c r="D990" s="19"/>
      <c r="E990" s="19"/>
      <c r="F990" s="19"/>
      <c r="O990" s="16"/>
    </row>
    <row r="991" ht="14.25" customHeight="1">
      <c r="C991" s="19"/>
      <c r="D991" s="19"/>
      <c r="E991" s="19"/>
      <c r="F991" s="19"/>
      <c r="O991" s="16"/>
    </row>
    <row r="992" ht="14.25" customHeight="1">
      <c r="C992" s="19"/>
      <c r="D992" s="19"/>
      <c r="E992" s="19"/>
      <c r="F992" s="19"/>
      <c r="O992" s="16"/>
    </row>
    <row r="993" ht="14.25" customHeight="1">
      <c r="C993" s="19"/>
      <c r="D993" s="19"/>
      <c r="E993" s="19"/>
      <c r="F993" s="19"/>
      <c r="O993" s="16"/>
    </row>
    <row r="994" ht="14.25" customHeight="1">
      <c r="C994" s="19"/>
      <c r="D994" s="19"/>
      <c r="E994" s="19"/>
      <c r="F994" s="19"/>
      <c r="O994" s="16"/>
    </row>
    <row r="995" ht="14.25" customHeight="1">
      <c r="C995" s="19"/>
      <c r="D995" s="19"/>
      <c r="E995" s="19"/>
      <c r="F995" s="19"/>
      <c r="O995" s="16"/>
    </row>
    <row r="996" ht="14.25" customHeight="1">
      <c r="C996" s="19"/>
      <c r="D996" s="19"/>
      <c r="E996" s="19"/>
      <c r="F996" s="19"/>
      <c r="O996" s="16"/>
    </row>
    <row r="997" ht="14.25" customHeight="1">
      <c r="C997" s="19"/>
      <c r="D997" s="19"/>
      <c r="E997" s="19"/>
      <c r="F997" s="19"/>
      <c r="O997" s="16"/>
    </row>
    <row r="998" ht="14.25" customHeight="1">
      <c r="C998" s="19"/>
      <c r="D998" s="19"/>
      <c r="E998" s="19"/>
      <c r="F998" s="19"/>
      <c r="O998" s="16"/>
    </row>
    <row r="999" ht="14.25" customHeight="1">
      <c r="C999" s="19"/>
      <c r="D999" s="19"/>
      <c r="E999" s="19"/>
      <c r="F999" s="19"/>
      <c r="O999" s="16"/>
    </row>
    <row r="1000" ht="14.25" customHeight="1">
      <c r="C1000" s="19"/>
      <c r="D1000" s="19"/>
      <c r="E1000" s="19"/>
      <c r="F1000" s="19"/>
      <c r="O1000" s="16"/>
    </row>
    <row r="1001" ht="14.25" customHeight="1">
      <c r="C1001" s="19"/>
      <c r="D1001" s="19"/>
      <c r="E1001" s="19"/>
      <c r="F1001" s="19"/>
      <c r="O1001" s="16"/>
    </row>
    <row r="1002" ht="14.25" customHeight="1">
      <c r="C1002" s="19"/>
      <c r="D1002" s="19"/>
      <c r="E1002" s="19"/>
      <c r="F1002" s="19"/>
      <c r="O1002" s="16"/>
    </row>
    <row r="1003" ht="14.25" customHeight="1">
      <c r="C1003" s="19"/>
      <c r="D1003" s="19"/>
      <c r="E1003" s="19"/>
      <c r="F1003" s="19"/>
      <c r="O1003" s="16"/>
    </row>
    <row r="1004" ht="14.25" customHeight="1">
      <c r="C1004" s="19"/>
      <c r="D1004" s="19"/>
      <c r="E1004" s="19"/>
      <c r="F1004" s="19"/>
      <c r="O1004" s="16"/>
    </row>
    <row r="1005" ht="14.25" customHeight="1">
      <c r="C1005" s="19"/>
      <c r="D1005" s="19"/>
      <c r="E1005" s="19"/>
      <c r="F1005" s="19"/>
      <c r="O1005" s="16"/>
    </row>
    <row r="1006" ht="14.25" customHeight="1">
      <c r="C1006" s="19"/>
      <c r="D1006" s="19"/>
      <c r="E1006" s="19"/>
      <c r="F1006" s="19"/>
      <c r="O1006" s="16"/>
    </row>
    <row r="1007" ht="14.25" customHeight="1">
      <c r="C1007" s="19"/>
      <c r="D1007" s="19"/>
      <c r="E1007" s="19"/>
      <c r="F1007" s="19"/>
      <c r="O1007" s="16"/>
    </row>
    <row r="1008" ht="14.25" customHeight="1">
      <c r="C1008" s="19"/>
      <c r="D1008" s="19"/>
      <c r="E1008" s="19"/>
      <c r="F1008" s="19"/>
      <c r="O1008" s="16"/>
    </row>
    <row r="1009" ht="14.25" customHeight="1">
      <c r="C1009" s="19"/>
      <c r="D1009" s="19"/>
      <c r="E1009" s="19"/>
      <c r="F1009" s="19"/>
      <c r="O1009" s="16"/>
    </row>
    <row r="1010" ht="14.25" customHeight="1">
      <c r="C1010" s="19"/>
      <c r="D1010" s="19"/>
      <c r="E1010" s="19"/>
      <c r="F1010" s="19"/>
      <c r="O1010" s="16"/>
    </row>
    <row r="1011" ht="14.25" customHeight="1">
      <c r="C1011" s="19"/>
      <c r="D1011" s="19"/>
      <c r="E1011" s="19"/>
      <c r="F1011" s="19"/>
      <c r="O1011" s="16"/>
    </row>
    <row r="1012" ht="14.25" customHeight="1">
      <c r="C1012" s="19"/>
      <c r="D1012" s="19"/>
      <c r="E1012" s="19"/>
      <c r="F1012" s="19"/>
      <c r="O1012" s="16"/>
    </row>
    <row r="1013" ht="14.25" customHeight="1">
      <c r="C1013" s="19"/>
      <c r="D1013" s="19"/>
      <c r="E1013" s="19"/>
      <c r="F1013" s="19"/>
      <c r="O1013" s="16"/>
    </row>
    <row r="1014" ht="14.25" customHeight="1">
      <c r="C1014" s="19"/>
      <c r="D1014" s="19"/>
      <c r="E1014" s="19"/>
      <c r="F1014" s="19"/>
      <c r="O1014" s="16"/>
    </row>
    <row r="1015" ht="14.25" customHeight="1">
      <c r="C1015" s="19"/>
      <c r="D1015" s="19"/>
      <c r="E1015" s="19"/>
      <c r="F1015" s="19"/>
      <c r="O1015" s="16"/>
    </row>
    <row r="1016" ht="14.25" customHeight="1">
      <c r="C1016" s="19"/>
      <c r="D1016" s="19"/>
      <c r="E1016" s="19"/>
      <c r="F1016" s="19"/>
      <c r="O1016" s="16"/>
    </row>
    <row r="1017" ht="14.25" customHeight="1">
      <c r="C1017" s="19"/>
      <c r="D1017" s="19"/>
      <c r="E1017" s="19"/>
      <c r="F1017" s="19"/>
      <c r="O1017" s="16"/>
    </row>
    <row r="1018" ht="14.25" customHeight="1">
      <c r="C1018" s="19"/>
      <c r="D1018" s="19"/>
      <c r="E1018" s="19"/>
      <c r="F1018" s="19"/>
      <c r="O1018" s="16"/>
    </row>
    <row r="1019" ht="14.25" customHeight="1">
      <c r="C1019" s="19"/>
      <c r="D1019" s="19"/>
      <c r="E1019" s="19"/>
      <c r="F1019" s="19"/>
      <c r="O1019" s="16"/>
    </row>
    <row r="1020" ht="14.25" customHeight="1">
      <c r="C1020" s="19"/>
      <c r="D1020" s="19"/>
      <c r="E1020" s="19"/>
      <c r="F1020" s="19"/>
      <c r="O1020" s="16"/>
    </row>
    <row r="1021" ht="14.25" customHeight="1">
      <c r="C1021" s="19"/>
      <c r="D1021" s="19"/>
      <c r="E1021" s="19"/>
      <c r="F1021" s="19"/>
      <c r="O1021" s="16"/>
    </row>
    <row r="1022" ht="14.25" customHeight="1">
      <c r="C1022" s="19"/>
      <c r="D1022" s="19"/>
      <c r="E1022" s="19"/>
      <c r="F1022" s="19"/>
      <c r="O1022" s="16"/>
    </row>
    <row r="1023" ht="14.25" customHeight="1">
      <c r="C1023" s="19"/>
      <c r="D1023" s="19"/>
      <c r="E1023" s="19"/>
      <c r="F1023" s="19"/>
      <c r="O1023" s="16"/>
    </row>
    <row r="1024" ht="14.25" customHeight="1">
      <c r="C1024" s="19"/>
      <c r="D1024" s="19"/>
      <c r="E1024" s="19"/>
      <c r="F1024" s="19"/>
      <c r="O1024" s="16"/>
    </row>
    <row r="1025" ht="14.25" customHeight="1">
      <c r="C1025" s="19"/>
      <c r="D1025" s="19"/>
      <c r="E1025" s="19"/>
      <c r="F1025" s="19"/>
      <c r="O1025" s="16"/>
    </row>
    <row r="1026" ht="14.25" customHeight="1">
      <c r="C1026" s="19"/>
      <c r="D1026" s="19"/>
      <c r="E1026" s="19"/>
      <c r="F1026" s="19"/>
      <c r="O1026" s="16"/>
    </row>
    <row r="1027" ht="14.25" customHeight="1">
      <c r="C1027" s="19"/>
      <c r="D1027" s="19"/>
      <c r="E1027" s="19"/>
      <c r="F1027" s="19"/>
      <c r="O1027" s="16"/>
    </row>
    <row r="1028" ht="14.25" customHeight="1">
      <c r="C1028" s="19"/>
      <c r="D1028" s="19"/>
      <c r="E1028" s="19"/>
      <c r="F1028" s="19"/>
      <c r="O1028" s="16"/>
    </row>
    <row r="1029" ht="14.25" customHeight="1">
      <c r="C1029" s="19"/>
      <c r="D1029" s="19"/>
      <c r="E1029" s="19"/>
      <c r="F1029" s="19"/>
      <c r="O1029" s="16"/>
    </row>
    <row r="1030" ht="14.25" customHeight="1">
      <c r="C1030" s="19"/>
      <c r="D1030" s="19"/>
      <c r="E1030" s="19"/>
      <c r="F1030" s="19"/>
      <c r="O1030" s="16"/>
    </row>
    <row r="1031" ht="14.25" customHeight="1">
      <c r="C1031" s="19"/>
      <c r="D1031" s="19"/>
      <c r="E1031" s="19"/>
      <c r="F1031" s="19"/>
      <c r="O1031" s="16"/>
    </row>
    <row r="1032" ht="14.25" customHeight="1">
      <c r="C1032" s="19"/>
      <c r="D1032" s="19"/>
      <c r="E1032" s="19"/>
      <c r="F1032" s="19"/>
      <c r="O1032" s="16"/>
    </row>
    <row r="1033" ht="14.25" customHeight="1">
      <c r="C1033" s="19"/>
      <c r="D1033" s="19"/>
      <c r="E1033" s="19"/>
      <c r="F1033" s="19"/>
      <c r="O1033" s="16"/>
    </row>
    <row r="1034" ht="14.25" customHeight="1">
      <c r="C1034" s="19"/>
      <c r="D1034" s="19"/>
      <c r="E1034" s="19"/>
      <c r="F1034" s="19"/>
      <c r="O1034" s="16"/>
    </row>
    <row r="1035" ht="14.25" customHeight="1">
      <c r="C1035" s="19"/>
      <c r="D1035" s="19"/>
      <c r="E1035" s="19"/>
      <c r="F1035" s="19"/>
      <c r="O1035" s="16"/>
    </row>
  </sheetData>
  <mergeCells count="161">
    <mergeCell ref="H90:H91"/>
    <mergeCell ref="I90:I91"/>
    <mergeCell ref="A80:B81"/>
    <mergeCell ref="C80:G81"/>
    <mergeCell ref="H80:H81"/>
    <mergeCell ref="G88:J89"/>
    <mergeCell ref="A90:B91"/>
    <mergeCell ref="C90:G91"/>
    <mergeCell ref="J90:J91"/>
    <mergeCell ref="A1:B2"/>
    <mergeCell ref="C1:G2"/>
    <mergeCell ref="H1:H2"/>
    <mergeCell ref="I1:I2"/>
    <mergeCell ref="J1:J2"/>
    <mergeCell ref="A3:A9"/>
    <mergeCell ref="G15:J16"/>
    <mergeCell ref="A32:B33"/>
    <mergeCell ref="C32:G33"/>
    <mergeCell ref="H32:H33"/>
    <mergeCell ref="I32:I33"/>
    <mergeCell ref="J32:J33"/>
    <mergeCell ref="K32:K33"/>
    <mergeCell ref="L32:L33"/>
    <mergeCell ref="M32:M33"/>
    <mergeCell ref="G30:J31"/>
    <mergeCell ref="G48:J49"/>
    <mergeCell ref="A17:B18"/>
    <mergeCell ref="C17:G18"/>
    <mergeCell ref="H17:H18"/>
    <mergeCell ref="I17:I18"/>
    <mergeCell ref="J17:J18"/>
    <mergeCell ref="A19:A25"/>
    <mergeCell ref="A34:A40"/>
    <mergeCell ref="A50:B51"/>
    <mergeCell ref="C50:G51"/>
    <mergeCell ref="H50:H51"/>
    <mergeCell ref="I50:I51"/>
    <mergeCell ref="J50:J51"/>
    <mergeCell ref="A52:A58"/>
    <mergeCell ref="G63:J64"/>
    <mergeCell ref="A65:B66"/>
    <mergeCell ref="C65:G66"/>
    <mergeCell ref="H65:H66"/>
    <mergeCell ref="I65:I66"/>
    <mergeCell ref="J65:J66"/>
    <mergeCell ref="A67:A73"/>
    <mergeCell ref="G78:J79"/>
    <mergeCell ref="J104:J105"/>
    <mergeCell ref="K104:K105"/>
    <mergeCell ref="L104:L105"/>
    <mergeCell ref="J143:J144"/>
    <mergeCell ref="G154:J155"/>
    <mergeCell ref="A143:B144"/>
    <mergeCell ref="C143:G144"/>
    <mergeCell ref="H143:H144"/>
    <mergeCell ref="I143:I144"/>
    <mergeCell ref="K143:K144"/>
    <mergeCell ref="L143:L144"/>
    <mergeCell ref="A145:A151"/>
    <mergeCell ref="A156:B157"/>
    <mergeCell ref="C156:G157"/>
    <mergeCell ref="H156:H157"/>
    <mergeCell ref="I156:I157"/>
    <mergeCell ref="K156:K157"/>
    <mergeCell ref="L156:L157"/>
    <mergeCell ref="A158:A164"/>
    <mergeCell ref="J156:J157"/>
    <mergeCell ref="G172:J173"/>
    <mergeCell ref="A174:B175"/>
    <mergeCell ref="C174:G175"/>
    <mergeCell ref="H174:H175"/>
    <mergeCell ref="I174:I175"/>
    <mergeCell ref="J174:J175"/>
    <mergeCell ref="K192:K193"/>
    <mergeCell ref="L192:L193"/>
    <mergeCell ref="K174:K175"/>
    <mergeCell ref="L174:L175"/>
    <mergeCell ref="A176:A182"/>
    <mergeCell ref="G190:J191"/>
    <mergeCell ref="A192:B193"/>
    <mergeCell ref="C192:G193"/>
    <mergeCell ref="H192:H193"/>
    <mergeCell ref="I104:I105"/>
    <mergeCell ref="G115:J116"/>
    <mergeCell ref="A82:A88"/>
    <mergeCell ref="A92:A98"/>
    <mergeCell ref="G102:J103"/>
    <mergeCell ref="A104:B105"/>
    <mergeCell ref="C104:G105"/>
    <mergeCell ref="H104:H105"/>
    <mergeCell ref="A106:A112"/>
    <mergeCell ref="J117:J118"/>
    <mergeCell ref="G128:J129"/>
    <mergeCell ref="A117:B118"/>
    <mergeCell ref="C117:G118"/>
    <mergeCell ref="H117:H118"/>
    <mergeCell ref="I117:I118"/>
    <mergeCell ref="K117:K118"/>
    <mergeCell ref="L117:L118"/>
    <mergeCell ref="A119:A125"/>
    <mergeCell ref="J130:J131"/>
    <mergeCell ref="G141:J142"/>
    <mergeCell ref="A130:B131"/>
    <mergeCell ref="C130:G131"/>
    <mergeCell ref="H130:H131"/>
    <mergeCell ref="I130:I131"/>
    <mergeCell ref="K130:K131"/>
    <mergeCell ref="L130:L131"/>
    <mergeCell ref="A132:A138"/>
    <mergeCell ref="I210:I211"/>
    <mergeCell ref="J210:J211"/>
    <mergeCell ref="K210:K211"/>
    <mergeCell ref="L210:L211"/>
    <mergeCell ref="G270:I271"/>
    <mergeCell ref="G282:I283"/>
    <mergeCell ref="A262:B263"/>
    <mergeCell ref="C262:G263"/>
    <mergeCell ref="H262:H263"/>
    <mergeCell ref="A264:A270"/>
    <mergeCell ref="A272:B273"/>
    <mergeCell ref="C272:G273"/>
    <mergeCell ref="A274:A280"/>
    <mergeCell ref="H210:H211"/>
    <mergeCell ref="G226:J227"/>
    <mergeCell ref="I192:I193"/>
    <mergeCell ref="J192:J193"/>
    <mergeCell ref="A194:A200"/>
    <mergeCell ref="G208:J209"/>
    <mergeCell ref="A210:B211"/>
    <mergeCell ref="C210:G211"/>
    <mergeCell ref="A212:A218"/>
    <mergeCell ref="A228:B229"/>
    <mergeCell ref="C228:G229"/>
    <mergeCell ref="H228:H229"/>
    <mergeCell ref="I228:I229"/>
    <mergeCell ref="A230:A236"/>
    <mergeCell ref="G238:I239"/>
    <mergeCell ref="A240:B241"/>
    <mergeCell ref="H251:H252"/>
    <mergeCell ref="G260:I261"/>
    <mergeCell ref="C240:G241"/>
    <mergeCell ref="H240:H241"/>
    <mergeCell ref="A242:A248"/>
    <mergeCell ref="G249:I250"/>
    <mergeCell ref="A251:B252"/>
    <mergeCell ref="C251:G252"/>
    <mergeCell ref="A253:A259"/>
    <mergeCell ref="H272:H273"/>
    <mergeCell ref="I272:I273"/>
    <mergeCell ref="C297:G298"/>
    <mergeCell ref="H297:H298"/>
    <mergeCell ref="A299:A305"/>
    <mergeCell ref="G308:I309"/>
    <mergeCell ref="A284:B285"/>
    <mergeCell ref="C284:G285"/>
    <mergeCell ref="H284:H285"/>
    <mergeCell ref="I284:I285"/>
    <mergeCell ref="A286:A292"/>
    <mergeCell ref="G295:I296"/>
    <mergeCell ref="A297:B298"/>
    <mergeCell ref="I297:I298"/>
  </mergeCells>
  <conditionalFormatting sqref="C58:C59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P52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:F74 C76:F77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:F12 C14:F14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1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8:C279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12:K12 S13">
    <cfRule type="colorScale" priority="7">
      <colorScale>
        <cfvo type="min"/>
        <cfvo type="max"/>
        <color rgb="FFFFFFFF"/>
        <color rgb="FFFF9900"/>
      </colorScale>
    </cfRule>
  </conditionalFormatting>
  <conditionalFormatting sqref="G13:M13 O13 S14">
    <cfRule type="colorScale" priority="8">
      <colorScale>
        <cfvo type="min"/>
        <cfvo type="max"/>
        <color rgb="FFFFFFFF"/>
        <color rgb="FF00FF00"/>
      </colorScale>
    </cfRule>
  </conditionalFormatting>
  <conditionalFormatting sqref="G14:M14 O14 S15">
    <cfRule type="colorScale" priority="9">
      <colorScale>
        <cfvo type="min"/>
        <cfvo type="max"/>
        <color rgb="FFFFFFFF"/>
        <color rgb="FF00FF00"/>
      </colorScale>
    </cfRule>
  </conditionalFormatting>
  <conditionalFormatting sqref="G26:L26">
    <cfRule type="colorScale" priority="10">
      <colorScale>
        <cfvo type="min"/>
        <cfvo type="max"/>
        <color rgb="FFFFFFFF"/>
        <color rgb="FFFF9900"/>
      </colorScale>
    </cfRule>
  </conditionalFormatting>
  <conditionalFormatting sqref="G27:L27">
    <cfRule type="colorScale" priority="11">
      <colorScale>
        <cfvo type="min"/>
        <cfvo type="max"/>
        <color rgb="FFFFFFFF"/>
        <color rgb="FFFF9900"/>
      </colorScale>
    </cfRule>
  </conditionalFormatting>
  <conditionalFormatting sqref="G28:L28">
    <cfRule type="colorScale" priority="12">
      <colorScale>
        <cfvo type="min"/>
        <cfvo type="max"/>
        <color rgb="FFFFFFFF"/>
        <color rgb="FF00FF00"/>
      </colorScale>
    </cfRule>
  </conditionalFormatting>
  <conditionalFormatting sqref="G29:J29">
    <cfRule type="colorScale" priority="13">
      <colorScale>
        <cfvo type="min"/>
        <cfvo type="max"/>
        <color rgb="FFFFFFFF"/>
        <color rgb="FF00FF00"/>
      </colorScale>
    </cfRule>
  </conditionalFormatting>
  <conditionalFormatting sqref="N40:N41 G41:M41 O41 T41:T42">
    <cfRule type="colorScale" priority="14">
      <colorScale>
        <cfvo type="min"/>
        <cfvo type="max"/>
        <color rgb="FFFFFFFF"/>
        <color rgb="FFFF9900"/>
      </colorScale>
    </cfRule>
  </conditionalFormatting>
  <conditionalFormatting sqref="G42:O42 T43">
    <cfRule type="colorScale" priority="15">
      <colorScale>
        <cfvo type="min"/>
        <cfvo type="max"/>
        <color rgb="FFFFFFFF"/>
        <color rgb="FFFF9900"/>
      </colorScale>
    </cfRule>
  </conditionalFormatting>
  <conditionalFormatting sqref="G43:O43 T44">
    <cfRule type="colorScale" priority="16">
      <colorScale>
        <cfvo type="min"/>
        <cfvo type="max"/>
        <color rgb="FFFFFFFF"/>
        <color rgb="FFFF9900"/>
      </colorScale>
    </cfRule>
  </conditionalFormatting>
  <conditionalFormatting sqref="G44:O44 T45">
    <cfRule type="colorScale" priority="17">
      <colorScale>
        <cfvo type="min"/>
        <cfvo type="max"/>
        <color rgb="FFFFFFFF"/>
        <color rgb="FF00FF00"/>
      </colorScale>
    </cfRule>
  </conditionalFormatting>
  <conditionalFormatting sqref="G45:O45 T46">
    <cfRule type="colorScale" priority="18">
      <colorScale>
        <cfvo type="min"/>
        <cfvo type="max"/>
        <color rgb="FFFFFFFF"/>
        <color rgb="FF00FF00"/>
      </colorScale>
    </cfRule>
  </conditionalFormatting>
  <conditionalFormatting sqref="G46:O46 T47">
    <cfRule type="colorScale" priority="19">
      <colorScale>
        <cfvo type="min"/>
        <cfvo type="max"/>
        <color rgb="FFFFFFFF"/>
        <color rgb="FF00FF00"/>
      </colorScale>
    </cfRule>
  </conditionalFormatting>
  <conditionalFormatting sqref="G47:O47 T48">
    <cfRule type="colorScale" priority="20">
      <colorScale>
        <cfvo type="min"/>
        <cfvo type="max"/>
        <color rgb="FFFFFFFF"/>
        <color rgb="FF00FF00"/>
      </colorScale>
    </cfRule>
  </conditionalFormatting>
  <conditionalFormatting sqref="G59:K59 N59">
    <cfRule type="colorScale" priority="21">
      <colorScale>
        <cfvo type="min"/>
        <cfvo type="max"/>
        <color rgb="FFFFFFFF"/>
        <color rgb="FFFF9900"/>
      </colorScale>
    </cfRule>
  </conditionalFormatting>
  <conditionalFormatting sqref="G60:K60 N60">
    <cfRule type="colorScale" priority="22">
      <colorScale>
        <cfvo type="min"/>
        <cfvo type="max"/>
        <color rgb="FFFFFFFF"/>
        <color rgb="FFFF9900"/>
      </colorScale>
    </cfRule>
  </conditionalFormatting>
  <conditionalFormatting sqref="G61:J61">
    <cfRule type="colorScale" priority="23">
      <colorScale>
        <cfvo type="min"/>
        <cfvo type="max"/>
        <color rgb="FFFFFFFF"/>
        <color rgb="FF00FF00"/>
      </colorScale>
    </cfRule>
  </conditionalFormatting>
  <conditionalFormatting sqref="G62:J62">
    <cfRule type="colorScale" priority="24">
      <colorScale>
        <cfvo type="min"/>
        <cfvo type="max"/>
        <color rgb="FFFFFFFF"/>
        <color rgb="FF00FF00"/>
      </colorScale>
    </cfRule>
  </conditionalFormatting>
  <conditionalFormatting sqref="H71:K72 G72 P73">
    <cfRule type="colorScale" priority="25">
      <colorScale>
        <cfvo type="min"/>
        <cfvo type="max"/>
        <color rgb="FFFFFFFF"/>
        <color rgb="FFFF9900"/>
      </colorScale>
    </cfRule>
  </conditionalFormatting>
  <conditionalFormatting sqref="G73:L73 P74">
    <cfRule type="colorScale" priority="26">
      <colorScale>
        <cfvo type="min"/>
        <cfvo type="max"/>
        <color rgb="FFFFFFFF"/>
        <color rgb="FFFF9900"/>
      </colorScale>
    </cfRule>
  </conditionalFormatting>
  <conditionalFormatting sqref="G74:L74 P75">
    <cfRule type="colorScale" priority="27">
      <colorScale>
        <cfvo type="min"/>
        <cfvo type="max"/>
        <color rgb="FFFFFFFF"/>
        <color rgb="FFFF9900"/>
      </colorScale>
    </cfRule>
  </conditionalFormatting>
  <conditionalFormatting sqref="G75:L75 P76">
    <cfRule type="colorScale" priority="28">
      <colorScale>
        <cfvo type="min"/>
        <cfvo type="max"/>
        <color rgb="FFFFFFFF"/>
        <color rgb="FF00FF00"/>
      </colorScale>
    </cfRule>
  </conditionalFormatting>
  <conditionalFormatting sqref="G76:M76 P77">
    <cfRule type="colorScale" priority="29">
      <colorScale>
        <cfvo type="min"/>
        <cfvo type="max"/>
        <color rgb="FFFFFFFF"/>
        <color rgb="FF00FF00"/>
      </colorScale>
    </cfRule>
  </conditionalFormatting>
  <conditionalFormatting sqref="G77:M77 P78">
    <cfRule type="colorScale" priority="30">
      <colorScale>
        <cfvo type="min"/>
        <cfvo type="max"/>
        <color rgb="FFFFFFFF"/>
        <color rgb="FF00FF00"/>
      </colorScale>
    </cfRule>
  </conditionalFormatting>
  <conditionalFormatting sqref="I85:I86 G86:H86">
    <cfRule type="colorScale" priority="31">
      <colorScale>
        <cfvo type="min"/>
        <cfvo type="max"/>
        <color rgb="FFFFFFFF"/>
        <color rgb="FF00FF00"/>
      </colorScale>
    </cfRule>
  </conditionalFormatting>
  <conditionalFormatting sqref="G87:I87">
    <cfRule type="colorScale" priority="32">
      <colorScale>
        <cfvo type="min"/>
        <cfvo type="max"/>
        <color rgb="FFFFFFFF"/>
        <color rgb="FF00FF00"/>
      </colorScale>
    </cfRule>
  </conditionalFormatting>
  <conditionalFormatting sqref="G99:K99">
    <cfRule type="colorScale" priority="33">
      <colorScale>
        <cfvo type="min"/>
        <cfvo type="max"/>
        <color rgb="FFFFFFFF"/>
        <color rgb="FFFF9900"/>
      </colorScale>
    </cfRule>
  </conditionalFormatting>
  <conditionalFormatting sqref="I101">
    <cfRule type="colorScale" priority="34">
      <colorScale>
        <cfvo type="min"/>
        <cfvo type="max"/>
        <color rgb="FFFFFFFF"/>
        <color rgb="FF00FF00"/>
      </colorScale>
    </cfRule>
  </conditionalFormatting>
  <conditionalFormatting sqref="G101:K101">
    <cfRule type="colorScale" priority="35">
      <colorScale>
        <cfvo type="min"/>
        <cfvo type="max"/>
        <color rgb="FFFFFFFF"/>
        <color rgb="FF00FF00"/>
      </colorScale>
    </cfRule>
  </conditionalFormatting>
  <conditionalFormatting sqref="G112:M112">
    <cfRule type="colorScale" priority="36">
      <colorScale>
        <cfvo type="min"/>
        <cfvo type="max"/>
        <color rgb="FFFFFFFF"/>
        <color rgb="FF00FFFF"/>
      </colorScale>
    </cfRule>
  </conditionalFormatting>
  <conditionalFormatting sqref="G113:M113">
    <cfRule type="colorScale" priority="37">
      <colorScale>
        <cfvo type="min"/>
        <cfvo type="max"/>
        <color rgb="FFFFFFFF"/>
        <color rgb="FF00FF00"/>
      </colorScale>
    </cfRule>
  </conditionalFormatting>
  <conditionalFormatting sqref="G114:M114">
    <cfRule type="colorScale" priority="38">
      <colorScale>
        <cfvo type="min"/>
        <cfvo type="max"/>
        <color rgb="FFFFFFFF"/>
        <color rgb="FF00FF00"/>
      </colorScale>
    </cfRule>
  </conditionalFormatting>
  <conditionalFormatting sqref="M123:M124 G124:L124">
    <cfRule type="colorScale" priority="39">
      <colorScale>
        <cfvo type="min"/>
        <cfvo type="max"/>
        <color rgb="FFFFFFFF"/>
        <color rgb="FF00FFFF"/>
      </colorScale>
    </cfRule>
  </conditionalFormatting>
  <conditionalFormatting sqref="G125:M125">
    <cfRule type="colorScale" priority="40">
      <colorScale>
        <cfvo type="min"/>
        <cfvo type="max"/>
        <color rgb="FFFFFFFF"/>
        <color rgb="FF00FFFF"/>
      </colorScale>
    </cfRule>
  </conditionalFormatting>
  <conditionalFormatting sqref="G126:M126">
    <cfRule type="colorScale" priority="41">
      <colorScale>
        <cfvo type="min"/>
        <cfvo type="max"/>
        <color rgb="FFFFFFFF"/>
        <color rgb="FF00FF00"/>
      </colorScale>
    </cfRule>
  </conditionalFormatting>
  <conditionalFormatting sqref="G127:M127">
    <cfRule type="colorScale" priority="42">
      <colorScale>
        <cfvo type="min"/>
        <cfvo type="max"/>
        <color rgb="FFFFFFFF"/>
        <color rgb="FF00FF00"/>
      </colorScale>
    </cfRule>
  </conditionalFormatting>
  <conditionalFormatting sqref="M136:M137 G137:L137">
    <cfRule type="colorScale" priority="43">
      <colorScale>
        <cfvo type="min"/>
        <cfvo type="max"/>
        <color rgb="FFFFFFFF"/>
        <color rgb="FF00FFFF"/>
      </colorScale>
    </cfRule>
  </conditionalFormatting>
  <conditionalFormatting sqref="G138:M138">
    <cfRule type="colorScale" priority="44">
      <colorScale>
        <cfvo type="min"/>
        <cfvo type="max"/>
        <color rgb="FFFFFFFF"/>
        <color rgb="FF00FFFF"/>
      </colorScale>
    </cfRule>
  </conditionalFormatting>
  <conditionalFormatting sqref="G139:M139">
    <cfRule type="colorScale" priority="45">
      <colorScale>
        <cfvo type="min"/>
        <cfvo type="max"/>
        <color rgb="FFFFFFFF"/>
        <color rgb="FF00FF00"/>
      </colorScale>
    </cfRule>
  </conditionalFormatting>
  <conditionalFormatting sqref="G140:M140">
    <cfRule type="colorScale" priority="46">
      <colorScale>
        <cfvo type="min"/>
        <cfvo type="max"/>
        <color rgb="FFFFFFFF"/>
        <color rgb="FF00FF00"/>
      </colorScale>
    </cfRule>
  </conditionalFormatting>
  <conditionalFormatting sqref="M149:M150 G150:L150">
    <cfRule type="colorScale" priority="47">
      <colorScale>
        <cfvo type="min"/>
        <cfvo type="max"/>
        <color rgb="FFFFFFFF"/>
        <color rgb="FF00FFFF"/>
      </colorScale>
    </cfRule>
  </conditionalFormatting>
  <conditionalFormatting sqref="G151:M151">
    <cfRule type="colorScale" priority="48">
      <colorScale>
        <cfvo type="min"/>
        <cfvo type="max"/>
        <color rgb="FFFFFFFF"/>
        <color rgb="FF00FFFF"/>
      </colorScale>
    </cfRule>
  </conditionalFormatting>
  <conditionalFormatting sqref="G152:M152">
    <cfRule type="colorScale" priority="49">
      <colorScale>
        <cfvo type="min"/>
        <cfvo type="max"/>
        <color rgb="FFFFFFFF"/>
        <color rgb="FF00FF00"/>
      </colorScale>
    </cfRule>
  </conditionalFormatting>
  <conditionalFormatting sqref="G153:M153">
    <cfRule type="colorScale" priority="50">
      <colorScale>
        <cfvo type="min"/>
        <cfvo type="max"/>
        <color rgb="FFFFFFFF"/>
        <color rgb="FF00FF00"/>
      </colorScale>
    </cfRule>
  </conditionalFormatting>
  <conditionalFormatting sqref="G165:L165">
    <cfRule type="colorScale" priority="51">
      <colorScale>
        <cfvo type="min"/>
        <cfvo type="max"/>
        <color rgb="FFFFFFFF"/>
        <color rgb="FF00FFFF"/>
      </colorScale>
    </cfRule>
  </conditionalFormatting>
  <conditionalFormatting sqref="G166:L166">
    <cfRule type="colorScale" priority="52">
      <colorScale>
        <cfvo type="min"/>
        <cfvo type="max"/>
        <color rgb="FFFFFFFF"/>
        <color rgb="FF00FFFF"/>
      </colorScale>
    </cfRule>
  </conditionalFormatting>
  <conditionalFormatting sqref="G167:L167">
    <cfRule type="colorScale" priority="53">
      <colorScale>
        <cfvo type="min"/>
        <cfvo type="max"/>
        <color rgb="FFFFFFFF"/>
        <color rgb="FF00FFFF"/>
      </colorScale>
    </cfRule>
  </conditionalFormatting>
  <conditionalFormatting sqref="I171:L171">
    <cfRule type="colorScale" priority="54">
      <colorScale>
        <cfvo type="min"/>
        <cfvo type="max"/>
        <color rgb="FFFFFFFF"/>
        <color rgb="FF00FF00"/>
      </colorScale>
    </cfRule>
  </conditionalFormatting>
  <conditionalFormatting sqref="G169:L169">
    <cfRule type="colorScale" priority="55">
      <colorScale>
        <cfvo type="min"/>
        <cfvo type="max"/>
        <color rgb="FFFFFFFF"/>
        <color rgb="FF00FF00"/>
      </colorScale>
    </cfRule>
  </conditionalFormatting>
  <conditionalFormatting sqref="G170:L170">
    <cfRule type="colorScale" priority="56">
      <colorScale>
        <cfvo type="min"/>
        <cfvo type="max"/>
        <color rgb="FFFFFFFF"/>
        <color rgb="FF00FF00"/>
      </colorScale>
    </cfRule>
  </conditionalFormatting>
  <conditionalFormatting sqref="G171:L171">
    <cfRule type="colorScale" priority="57">
      <colorScale>
        <cfvo type="min"/>
        <cfvo type="max"/>
        <color rgb="FFFFFFFF"/>
        <color rgb="FF00FF00"/>
      </colorScale>
    </cfRule>
  </conditionalFormatting>
  <conditionalFormatting sqref="G183:L183">
    <cfRule type="colorScale" priority="58">
      <colorScale>
        <cfvo type="min"/>
        <cfvo type="max"/>
        <color rgb="FFFFFFFF"/>
        <color rgb="FF00FFFF"/>
      </colorScale>
    </cfRule>
  </conditionalFormatting>
  <conditionalFormatting sqref="G184:L184">
    <cfRule type="colorScale" priority="59">
      <colorScale>
        <cfvo type="min"/>
        <cfvo type="max"/>
        <color rgb="FFFFFFFF"/>
        <color rgb="FF00FFFF"/>
      </colorScale>
    </cfRule>
  </conditionalFormatting>
  <conditionalFormatting sqref="G185:L185">
    <cfRule type="colorScale" priority="60">
      <colorScale>
        <cfvo type="min"/>
        <cfvo type="max"/>
        <color rgb="FFFFFFFF"/>
        <color rgb="FF00FFFF"/>
      </colorScale>
    </cfRule>
  </conditionalFormatting>
  <conditionalFormatting sqref="G187:L187">
    <cfRule type="colorScale" priority="61">
      <colorScale>
        <cfvo type="min"/>
        <cfvo type="max"/>
        <color rgb="FFFFFFFF"/>
        <color rgb="FF00FF00"/>
      </colorScale>
    </cfRule>
  </conditionalFormatting>
  <conditionalFormatting sqref="G188:L188">
    <cfRule type="colorScale" priority="62">
      <colorScale>
        <cfvo type="min"/>
        <cfvo type="max"/>
        <color rgb="FFFFFFFF"/>
        <color rgb="FF00FF00"/>
      </colorScale>
    </cfRule>
  </conditionalFormatting>
  <conditionalFormatting sqref="G189:L189">
    <cfRule type="colorScale" priority="63">
      <colorScale>
        <cfvo type="min"/>
        <cfvo type="max"/>
        <color rgb="FFFFFFFF"/>
        <color rgb="FF00FF00"/>
      </colorScale>
    </cfRule>
  </conditionalFormatting>
  <conditionalFormatting sqref="L199:L200 G200:K200">
    <cfRule type="colorScale" priority="64">
      <colorScale>
        <cfvo type="min"/>
        <cfvo type="max"/>
        <color rgb="FFFFFFFF"/>
        <color rgb="FF00FFFF"/>
      </colorScale>
    </cfRule>
  </conditionalFormatting>
  <conditionalFormatting sqref="G201:L201">
    <cfRule type="colorScale" priority="65">
      <colorScale>
        <cfvo type="min"/>
        <cfvo type="max"/>
        <color rgb="FFFFFFFF"/>
        <color rgb="FF00FFFF"/>
      </colorScale>
    </cfRule>
  </conditionalFormatting>
  <conditionalFormatting sqref="G202:L202">
    <cfRule type="colorScale" priority="66">
      <colorScale>
        <cfvo type="min"/>
        <cfvo type="max"/>
        <color rgb="FFFFFFFF"/>
        <color rgb="FF00FFFF"/>
      </colorScale>
    </cfRule>
  </conditionalFormatting>
  <conditionalFormatting sqref="G203:L203">
    <cfRule type="colorScale" priority="67">
      <colorScale>
        <cfvo type="min"/>
        <cfvo type="max"/>
        <color rgb="FFFFFFFF"/>
        <color rgb="FF00FFFF"/>
      </colorScale>
    </cfRule>
  </conditionalFormatting>
  <conditionalFormatting sqref="G204:L204">
    <cfRule type="colorScale" priority="68">
      <colorScale>
        <cfvo type="min"/>
        <cfvo type="max"/>
        <color rgb="FFFFFFFF"/>
        <color rgb="FF00FF00"/>
      </colorScale>
    </cfRule>
  </conditionalFormatting>
  <conditionalFormatting sqref="G205:L205">
    <cfRule type="colorScale" priority="69">
      <colorScale>
        <cfvo type="min"/>
        <cfvo type="max"/>
        <color rgb="FFFFFFFF"/>
        <color rgb="FF00FF00"/>
      </colorScale>
    </cfRule>
  </conditionalFormatting>
  <conditionalFormatting sqref="G206:L206">
    <cfRule type="colorScale" priority="70">
      <colorScale>
        <cfvo type="min"/>
        <cfvo type="max"/>
        <color rgb="FFFFFFFF"/>
        <color rgb="FF00FF00"/>
      </colorScale>
    </cfRule>
  </conditionalFormatting>
  <conditionalFormatting sqref="G207:L207">
    <cfRule type="colorScale" priority="71">
      <colorScale>
        <cfvo type="min"/>
        <cfvo type="max"/>
        <color rgb="FFFFFFFF"/>
        <color rgb="FF00FF00"/>
      </colorScale>
    </cfRule>
  </conditionalFormatting>
  <conditionalFormatting sqref="L217:L218 G218:K218">
    <cfRule type="colorScale" priority="72">
      <colorScale>
        <cfvo type="min"/>
        <cfvo type="max"/>
        <color rgb="FFFFFFFF"/>
        <color rgb="FF00FFFF"/>
      </colorScale>
    </cfRule>
  </conditionalFormatting>
  <conditionalFormatting sqref="G219:L219">
    <cfRule type="colorScale" priority="73">
      <colorScale>
        <cfvo type="min"/>
        <cfvo type="max"/>
        <color rgb="FFFFFFFF"/>
        <color rgb="FF00FFFF"/>
      </colorScale>
    </cfRule>
  </conditionalFormatting>
  <conditionalFormatting sqref="G220:L220">
    <cfRule type="colorScale" priority="74">
      <colorScale>
        <cfvo type="min"/>
        <cfvo type="max"/>
        <color rgb="FFFFFFFF"/>
        <color rgb="FF00FFFF"/>
      </colorScale>
    </cfRule>
  </conditionalFormatting>
  <conditionalFormatting sqref="G221:L221">
    <cfRule type="colorScale" priority="75">
      <colorScale>
        <cfvo type="min"/>
        <cfvo type="max"/>
        <color rgb="FFFFFFFF"/>
        <color rgb="FF00FFFF"/>
      </colorScale>
    </cfRule>
  </conditionalFormatting>
  <conditionalFormatting sqref="G222:L222">
    <cfRule type="colorScale" priority="76">
      <colorScale>
        <cfvo type="min"/>
        <cfvo type="max"/>
        <color rgb="FFFFFFFF"/>
        <color rgb="FF00FF00"/>
      </colorScale>
    </cfRule>
  </conditionalFormatting>
  <conditionalFormatting sqref="G223:L223">
    <cfRule type="colorScale" priority="77">
      <colorScale>
        <cfvo type="min"/>
        <cfvo type="max"/>
        <color rgb="FFFFFFFF"/>
        <color rgb="FF00FF00"/>
      </colorScale>
    </cfRule>
  </conditionalFormatting>
  <conditionalFormatting sqref="G224:L224">
    <cfRule type="colorScale" priority="78">
      <colorScale>
        <cfvo type="min"/>
        <cfvo type="max"/>
        <color rgb="FFFFFFFF"/>
        <color rgb="FF00FF00"/>
      </colorScale>
    </cfRule>
  </conditionalFormatting>
  <conditionalFormatting sqref="G225:L225">
    <cfRule type="colorScale" priority="79">
      <colorScale>
        <cfvo type="min"/>
        <cfvo type="max"/>
        <color rgb="FFFFFFFF"/>
        <color rgb="FF00FF00"/>
      </colorScale>
    </cfRule>
  </conditionalFormatting>
  <conditionalFormatting sqref="G235:I235">
    <cfRule type="colorScale" priority="80">
      <colorScale>
        <cfvo type="min"/>
        <cfvo type="max"/>
        <color rgb="FFFFFFFF"/>
        <color rgb="FF00FF00"/>
      </colorScale>
    </cfRule>
  </conditionalFormatting>
  <conditionalFormatting sqref="G236:I236">
    <cfRule type="colorScale" priority="81">
      <colorScale>
        <cfvo type="min"/>
        <cfvo type="max"/>
        <color rgb="FFFFFFFF"/>
        <color rgb="FF00FF00"/>
      </colorScale>
    </cfRule>
  </conditionalFormatting>
  <conditionalFormatting sqref="G237:I237">
    <cfRule type="colorScale" priority="82">
      <colorScale>
        <cfvo type="min"/>
        <cfvo type="max"/>
        <color rgb="FFFFFFFF"/>
        <color rgb="FFFFFF00"/>
      </colorScale>
    </cfRule>
  </conditionalFormatting>
  <conditionalFormatting sqref="I246:I247 G247:H247">
    <cfRule type="colorScale" priority="83">
      <colorScale>
        <cfvo type="min"/>
        <cfvo type="max"/>
        <color rgb="FFFFFFFF"/>
        <color rgb="FF00FF00"/>
      </colorScale>
    </cfRule>
  </conditionalFormatting>
  <conditionalFormatting sqref="G248:I248">
    <cfRule type="colorScale" priority="84">
      <colorScale>
        <cfvo type="min"/>
        <cfvo type="max"/>
        <color rgb="FFFFFFFF"/>
        <color rgb="FF00FF00"/>
      </colorScale>
    </cfRule>
  </conditionalFormatting>
  <conditionalFormatting sqref="I257:I258 G258:H258">
    <cfRule type="colorScale" priority="85">
      <colorScale>
        <cfvo type="min"/>
        <cfvo type="max"/>
        <color rgb="FFFFFFFF"/>
        <color rgb="FF00FF00"/>
      </colorScale>
    </cfRule>
  </conditionalFormatting>
  <conditionalFormatting sqref="G259:I259">
    <cfRule type="colorScale" priority="86">
      <colorScale>
        <cfvo type="min"/>
        <cfvo type="max"/>
        <color rgb="FFFFFFFF"/>
        <color rgb="FF00FF00"/>
      </colorScale>
    </cfRule>
  </conditionalFormatting>
  <conditionalFormatting sqref="I267:I268 G268:H268">
    <cfRule type="colorScale" priority="87">
      <colorScale>
        <cfvo type="min"/>
        <cfvo type="max"/>
        <color rgb="FFFFFFFF"/>
        <color rgb="FF00FF00"/>
      </colorScale>
    </cfRule>
  </conditionalFormatting>
  <conditionalFormatting sqref="G269:I269">
    <cfRule type="colorScale" priority="88">
      <colorScale>
        <cfvo type="min"/>
        <cfvo type="max"/>
        <color rgb="FFFFFFFF"/>
        <color rgb="FF00FF00"/>
      </colorScale>
    </cfRule>
  </conditionalFormatting>
  <conditionalFormatting sqref="G279:I279">
    <cfRule type="colorScale" priority="89">
      <colorScale>
        <cfvo type="min"/>
        <cfvo type="max"/>
        <color rgb="FFFFFFFF"/>
        <color rgb="FF00FF00"/>
      </colorScale>
    </cfRule>
  </conditionalFormatting>
  <conditionalFormatting sqref="G280:I280">
    <cfRule type="colorScale" priority="90">
      <colorScale>
        <cfvo type="min"/>
        <cfvo type="max"/>
        <color rgb="FFFFFFFF"/>
        <color rgb="FF00FF00"/>
      </colorScale>
    </cfRule>
  </conditionalFormatting>
  <conditionalFormatting sqref="G281:I281">
    <cfRule type="colorScale" priority="91">
      <colorScale>
        <cfvo type="min"/>
        <cfvo type="max"/>
        <color rgb="FFFFFFFF"/>
        <color rgb="FF00FF00"/>
      </colorScale>
    </cfRule>
  </conditionalFormatting>
  <conditionalFormatting sqref="J291:J292 G292:I292">
    <cfRule type="colorScale" priority="92">
      <colorScale>
        <cfvo type="min"/>
        <cfvo type="max"/>
        <color rgb="FFFFFFFF"/>
        <color rgb="FF00FF00"/>
      </colorScale>
    </cfRule>
  </conditionalFormatting>
  <conditionalFormatting sqref="G293:J293">
    <cfRule type="colorScale" priority="93">
      <colorScale>
        <cfvo type="min"/>
        <cfvo type="max"/>
        <color rgb="FFFFFFFF"/>
        <color rgb="FF00FF00"/>
      </colorScale>
    </cfRule>
  </conditionalFormatting>
  <conditionalFormatting sqref="G294:I294">
    <cfRule type="colorScale" priority="94">
      <colorScale>
        <cfvo type="min"/>
        <cfvo type="max"/>
        <color rgb="FFFFFFFF"/>
        <color rgb="FF00FF00"/>
      </colorScale>
    </cfRule>
  </conditionalFormatting>
  <conditionalFormatting sqref="J304:J305 G305:I305">
    <cfRule type="colorScale" priority="95">
      <colorScale>
        <cfvo type="min"/>
        <cfvo type="max"/>
        <color rgb="FFFFFFFF"/>
        <color rgb="FF00FF00"/>
      </colorScale>
    </cfRule>
  </conditionalFormatting>
  <conditionalFormatting sqref="G306:J306">
    <cfRule type="colorScale" priority="96">
      <colorScale>
        <cfvo type="min"/>
        <cfvo type="max"/>
        <color rgb="FFFFFFFF"/>
        <color rgb="FF00FF00"/>
      </colorScale>
    </cfRule>
  </conditionalFormatting>
  <conditionalFormatting sqref="G307:J307">
    <cfRule type="colorScale" priority="97">
      <colorScale>
        <cfvo type="min"/>
        <cfvo type="max"/>
        <color rgb="FFFFFFFF"/>
        <color rgb="FF00FF00"/>
      </colorScale>
    </cfRule>
  </conditionalFormatting>
  <conditionalFormatting sqref="G10:M10 O10 S11">
    <cfRule type="colorScale" priority="98">
      <colorScale>
        <cfvo type="min"/>
        <cfvo type="max"/>
        <color rgb="FF00FF00"/>
        <color rgb="FFFFFFFF"/>
      </colorScale>
    </cfRule>
  </conditionalFormatting>
  <conditionalFormatting sqref="O11">
    <cfRule type="colorScale" priority="99">
      <colorScale>
        <cfvo type="min"/>
        <cfvo type="max"/>
        <color rgb="FFFFFFFF"/>
        <color rgb="FFFF9900"/>
      </colorScale>
    </cfRule>
  </conditionalFormatting>
  <conditionalFormatting sqref="G25:L25">
    <cfRule type="colorScale" priority="100">
      <colorScale>
        <cfvo type="min"/>
        <cfvo type="max"/>
        <color rgb="FF00FF00"/>
        <color rgb="FFFFFFFF"/>
      </colorScale>
    </cfRule>
  </conditionalFormatting>
  <conditionalFormatting sqref="G11:L11">
    <cfRule type="colorScale" priority="101">
      <colorScale>
        <cfvo type="min"/>
        <cfvo type="max"/>
        <color rgb="FFFFFFFF"/>
        <color rgb="FFFF9900"/>
      </colorScale>
    </cfRule>
  </conditionalFormatting>
  <conditionalFormatting sqref="G39:O39 T40">
    <cfRule type="colorScale" priority="102">
      <colorScale>
        <cfvo type="min"/>
        <cfvo type="max"/>
        <color rgb="FF00FF00"/>
        <color rgb="FFFFFFFF"/>
      </colorScale>
    </cfRule>
  </conditionalFormatting>
  <conditionalFormatting sqref="N40:O40 T41">
    <cfRule type="colorScale" priority="103">
      <colorScale>
        <cfvo type="min"/>
        <cfvo type="max"/>
        <color rgb="FFFFFFFF"/>
        <color rgb="FF00FF00"/>
      </colorScale>
    </cfRule>
  </conditionalFormatting>
  <conditionalFormatting sqref="G58:K58 N58">
    <cfRule type="colorScale" priority="104">
      <colorScale>
        <cfvo type="min"/>
        <cfvo type="max"/>
        <color rgb="FF00FF00"/>
        <color rgb="FFFFFFFF"/>
      </colorScale>
    </cfRule>
  </conditionalFormatting>
  <conditionalFormatting sqref="G71:J71 P72">
    <cfRule type="colorScale" priority="105">
      <colorScale>
        <cfvo type="min"/>
        <cfvo type="max"/>
        <color rgb="FF00FF00"/>
        <color rgb="FFFFFFFF"/>
      </colorScale>
    </cfRule>
  </conditionalFormatting>
  <conditionalFormatting sqref="G85:H85">
    <cfRule type="colorScale" priority="106">
      <colorScale>
        <cfvo type="min"/>
        <cfvo type="max"/>
        <color rgb="FF00FF00"/>
        <color rgb="FFF3F3F3"/>
      </colorScale>
    </cfRule>
  </conditionalFormatting>
  <conditionalFormatting sqref="G96:J96">
    <cfRule type="colorScale" priority="107">
      <colorScale>
        <cfvo type="min"/>
        <cfvo type="max"/>
        <color rgb="FF00FF00"/>
        <color rgb="FFFFFFFF"/>
      </colorScale>
    </cfRule>
  </conditionalFormatting>
  <conditionalFormatting sqref="G98:J98">
    <cfRule type="colorScale" priority="108">
      <colorScale>
        <cfvo type="min"/>
        <cfvo type="max"/>
        <color rgb="FFFFFFFF"/>
        <color rgb="FFFF9900"/>
      </colorScale>
    </cfRule>
  </conditionalFormatting>
  <conditionalFormatting sqref="G100:J100">
    <cfRule type="colorScale" priority="109">
      <colorScale>
        <cfvo type="min"/>
        <cfvo type="max"/>
        <color rgb="FFFFFFFF"/>
        <color rgb="FF00FF00"/>
      </colorScale>
    </cfRule>
  </conditionalFormatting>
  <conditionalFormatting sqref="G110:M110">
    <cfRule type="colorScale" priority="110">
      <colorScale>
        <cfvo type="min"/>
        <cfvo type="max"/>
        <color rgb="FF00FF00"/>
        <color rgb="FFFFFFFF"/>
      </colorScale>
    </cfRule>
  </conditionalFormatting>
  <conditionalFormatting sqref="G111:M111">
    <cfRule type="colorScale" priority="111">
      <colorScale>
        <cfvo type="min"/>
        <cfvo type="max"/>
        <color rgb="FFFFFFFF"/>
        <color rgb="FF00FFFF"/>
      </colorScale>
    </cfRule>
  </conditionalFormatting>
  <conditionalFormatting sqref="G97:J97">
    <cfRule type="colorScale" priority="112">
      <colorScale>
        <cfvo type="min"/>
        <cfvo type="max"/>
        <color rgb="FFFFFFFF"/>
        <color rgb="FF00FF00"/>
      </colorScale>
    </cfRule>
  </conditionalFormatting>
  <conditionalFormatting sqref="G123:L123">
    <cfRule type="colorScale" priority="113">
      <colorScale>
        <cfvo type="min"/>
        <cfvo type="max"/>
        <color rgb="FF00FF00"/>
        <color rgb="FFFFFFFF"/>
      </colorScale>
    </cfRule>
  </conditionalFormatting>
  <conditionalFormatting sqref="G136:L136">
    <cfRule type="colorScale" priority="114">
      <colorScale>
        <cfvo type="min"/>
        <cfvo type="max"/>
        <color rgb="FF00FF00"/>
        <color rgb="FFFFFFFF"/>
      </colorScale>
    </cfRule>
  </conditionalFormatting>
  <conditionalFormatting sqref="G149:L149">
    <cfRule type="colorScale" priority="115">
      <colorScale>
        <cfvo type="min"/>
        <cfvo type="max"/>
        <color rgb="FF00FF00"/>
        <color rgb="FFFFFFFF"/>
      </colorScale>
    </cfRule>
  </conditionalFormatting>
  <conditionalFormatting sqref="G163:L163">
    <cfRule type="colorScale" priority="116">
      <colorScale>
        <cfvo type="min"/>
        <cfvo type="max"/>
        <color rgb="FF00FF00"/>
        <color rgb="FFFFFFFF"/>
      </colorScale>
    </cfRule>
  </conditionalFormatting>
  <conditionalFormatting sqref="G164:L164">
    <cfRule type="colorScale" priority="117">
      <colorScale>
        <cfvo type="min"/>
        <cfvo type="max"/>
        <color rgb="FFFFFFFF"/>
        <color rgb="FF00FFFF"/>
      </colorScale>
    </cfRule>
  </conditionalFormatting>
  <conditionalFormatting sqref="G181:L181">
    <cfRule type="colorScale" priority="118">
      <colorScale>
        <cfvo type="min"/>
        <cfvo type="max"/>
        <color rgb="FF00FF00"/>
        <color rgb="FFFFFFFF"/>
      </colorScale>
    </cfRule>
  </conditionalFormatting>
  <conditionalFormatting sqref="G182:L182">
    <cfRule type="colorScale" priority="119">
      <colorScale>
        <cfvo type="min"/>
        <cfvo type="max"/>
        <color rgb="FFFFFFFF"/>
        <color rgb="FF00FFFF"/>
      </colorScale>
    </cfRule>
  </conditionalFormatting>
  <conditionalFormatting sqref="G199:L199">
    <cfRule type="colorScale" priority="120">
      <colorScale>
        <cfvo type="min"/>
        <cfvo type="max"/>
        <color rgb="FF00FF00"/>
        <color rgb="FFFFFFFF"/>
      </colorScale>
    </cfRule>
  </conditionalFormatting>
  <conditionalFormatting sqref="G186:L186">
    <cfRule type="colorScale" priority="121">
      <colorScale>
        <cfvo type="min"/>
        <cfvo type="max"/>
        <color rgb="FFFFFFFF"/>
        <color rgb="FF00FF00"/>
      </colorScale>
    </cfRule>
  </conditionalFormatting>
  <conditionalFormatting sqref="G168:L168">
    <cfRule type="colorScale" priority="122">
      <colorScale>
        <cfvo type="min"/>
        <cfvo type="max"/>
        <color rgb="FFFFFFFF"/>
        <color rgb="FF00FF00"/>
      </colorScale>
    </cfRule>
  </conditionalFormatting>
  <conditionalFormatting sqref="G217:L217">
    <cfRule type="colorScale" priority="123">
      <colorScale>
        <cfvo type="min"/>
        <cfvo type="max"/>
        <color rgb="FF00FF00"/>
        <color rgb="FFFFFFFF"/>
      </colorScale>
    </cfRule>
  </conditionalFormatting>
  <conditionalFormatting sqref="G234:I234">
    <cfRule type="colorScale" priority="124">
      <colorScale>
        <cfvo type="min"/>
        <cfvo type="max"/>
        <color rgb="FF00FF00"/>
        <color rgb="FFFFFFFF"/>
      </colorScale>
    </cfRule>
  </conditionalFormatting>
  <conditionalFormatting sqref="G246:H246">
    <cfRule type="colorScale" priority="125">
      <colorScale>
        <cfvo type="min"/>
        <cfvo type="max"/>
        <color rgb="FF00FF00"/>
        <color rgb="FFFFFFFF"/>
      </colorScale>
    </cfRule>
  </conditionalFormatting>
  <conditionalFormatting sqref="G257:H257">
    <cfRule type="colorScale" priority="126">
      <colorScale>
        <cfvo type="min"/>
        <cfvo type="max"/>
        <color rgb="FF00FF00"/>
        <color rgb="FFFFFFFF"/>
      </colorScale>
    </cfRule>
  </conditionalFormatting>
  <conditionalFormatting sqref="G267:H267">
    <cfRule type="colorScale" priority="127">
      <colorScale>
        <cfvo type="min"/>
        <cfvo type="max"/>
        <color rgb="FF00FF00"/>
        <color rgb="FFFFFFFF"/>
      </colorScale>
    </cfRule>
  </conditionalFormatting>
  <conditionalFormatting sqref="G278:I278">
    <cfRule type="colorScale" priority="128">
      <colorScale>
        <cfvo type="min"/>
        <cfvo type="max"/>
        <color rgb="FF00FF00"/>
        <color rgb="FFFFFFFF"/>
      </colorScale>
    </cfRule>
  </conditionalFormatting>
  <conditionalFormatting sqref="G291:I291">
    <cfRule type="colorScale" priority="129">
      <colorScale>
        <cfvo type="min"/>
        <cfvo type="max"/>
        <color rgb="FF00FF00"/>
        <color rgb="FFFFFFFF"/>
      </colorScale>
    </cfRule>
  </conditionalFormatting>
  <conditionalFormatting sqref="G304:I304">
    <cfRule type="colorScale" priority="130">
      <colorScale>
        <cfvo type="min"/>
        <cfvo type="max"/>
        <color rgb="FF00FF00"/>
        <color rgb="FFFFFFFF"/>
      </colorScale>
    </cfRule>
  </conditionalFormatting>
  <conditionalFormatting sqref="G40:M40">
    <cfRule type="colorScale" priority="131">
      <colorScale>
        <cfvo type="min"/>
        <cfvo type="max"/>
        <color rgb="FFFFFFFF"/>
        <color rgb="FF00FF00"/>
      </colorScale>
    </cfRule>
  </conditionalFormatting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pageSetUpPr/>
  </sheetPr>
  <sheetViews>
    <sheetView workbookViewId="0"/>
  </sheetViews>
  <sheetFormatPr customHeight="1" defaultColWidth="12.63" defaultRowHeight="15.0"/>
  <cols>
    <col customWidth="1" min="1" max="1" width="17.0"/>
    <col customWidth="1" min="2" max="2" width="20.63"/>
    <col customWidth="1" min="3" max="6" width="7.5"/>
    <col customWidth="1" min="7" max="11" width="15.75"/>
    <col customWidth="1" min="13" max="13" width="24.0"/>
    <col customWidth="1" min="14" max="14" width="8.63"/>
    <col customWidth="1" min="15" max="17" width="8.13"/>
    <col customWidth="1" min="18" max="26" width="8.63"/>
  </cols>
  <sheetData>
    <row r="1" ht="14.25" customHeight="1">
      <c r="A1" s="1" t="s">
        <v>97</v>
      </c>
      <c r="C1" s="37" t="s">
        <v>98</v>
      </c>
      <c r="H1" s="43" t="s">
        <v>99</v>
      </c>
      <c r="I1" s="2" t="s">
        <v>100</v>
      </c>
      <c r="J1" s="2" t="s">
        <v>80</v>
      </c>
      <c r="K1" s="3" t="s">
        <v>101</v>
      </c>
      <c r="M1" s="4"/>
      <c r="N1" s="5"/>
      <c r="P1" s="4"/>
      <c r="Q1" s="5"/>
    </row>
    <row r="2" ht="14.25" customHeight="1">
      <c r="A2" s="7"/>
      <c r="B2" s="7"/>
      <c r="C2" s="8"/>
      <c r="D2" s="8"/>
      <c r="E2" s="8"/>
      <c r="F2" s="8"/>
      <c r="G2" s="8"/>
      <c r="H2" s="8"/>
      <c r="I2" s="8"/>
      <c r="J2" s="8"/>
      <c r="K2" s="8"/>
      <c r="M2" s="4" t="s">
        <v>5</v>
      </c>
      <c r="N2" s="5"/>
    </row>
    <row r="3" ht="14.25" customHeight="1">
      <c r="A3" s="10"/>
      <c r="B3" s="11" t="s">
        <v>7</v>
      </c>
      <c r="C3" s="12">
        <v>0.04</v>
      </c>
      <c r="D3" s="12"/>
      <c r="E3" s="42">
        <v>0.05</v>
      </c>
      <c r="F3" s="19"/>
      <c r="G3" s="4">
        <f t="shared" ref="G3:G6" si="1">SUM(C3:F3)</f>
        <v>0.09</v>
      </c>
      <c r="H3" s="54">
        <v>0.13</v>
      </c>
      <c r="I3" s="4"/>
      <c r="J3" s="4">
        <v>0.16</v>
      </c>
      <c r="K3" s="13">
        <v>0.17</v>
      </c>
      <c r="M3" s="4" t="s">
        <v>102</v>
      </c>
      <c r="N3" s="5">
        <v>509.0</v>
      </c>
    </row>
    <row r="4" ht="14.25" customHeight="1">
      <c r="B4" s="11" t="s">
        <v>9</v>
      </c>
      <c r="C4" s="49">
        <v>0.1</v>
      </c>
      <c r="D4" s="49"/>
      <c r="E4" s="49"/>
      <c r="F4" s="50"/>
      <c r="G4" s="4">
        <f t="shared" si="1"/>
        <v>0.1</v>
      </c>
      <c r="H4" s="4">
        <v>0.1</v>
      </c>
      <c r="K4" s="13">
        <v>0.1</v>
      </c>
      <c r="M4" s="15" t="s">
        <v>103</v>
      </c>
      <c r="N4" s="16">
        <f>1.4*$N$3</f>
        <v>712.6</v>
      </c>
    </row>
    <row r="5" ht="14.25" customHeight="1">
      <c r="B5" s="11" t="s">
        <v>103</v>
      </c>
      <c r="C5" s="12"/>
      <c r="D5" s="12">
        <v>0.075</v>
      </c>
      <c r="E5" s="12">
        <v>0.075</v>
      </c>
      <c r="F5" s="19">
        <v>0.075</v>
      </c>
      <c r="G5" s="4">
        <f t="shared" si="1"/>
        <v>0.225</v>
      </c>
      <c r="H5" s="4">
        <v>0.15</v>
      </c>
      <c r="I5" s="4">
        <v>0.3</v>
      </c>
      <c r="J5" s="4"/>
      <c r="K5" s="13">
        <v>0.075</v>
      </c>
      <c r="M5" s="15" t="s">
        <v>9</v>
      </c>
      <c r="N5" s="16">
        <v>0.0</v>
      </c>
    </row>
    <row r="6" ht="14.25" customHeight="1">
      <c r="B6" s="11" t="s">
        <v>16</v>
      </c>
      <c r="C6" s="12"/>
      <c r="D6" s="12">
        <v>0.12</v>
      </c>
      <c r="E6" s="12"/>
      <c r="F6" s="19"/>
      <c r="G6" s="4">
        <f t="shared" si="1"/>
        <v>0.12</v>
      </c>
      <c r="H6" s="4">
        <v>0.12</v>
      </c>
      <c r="I6" s="4"/>
      <c r="J6" s="4"/>
      <c r="K6" s="13">
        <v>0.12</v>
      </c>
      <c r="M6" s="4" t="s">
        <v>104</v>
      </c>
      <c r="N6" s="5">
        <v>3.3</v>
      </c>
    </row>
    <row r="7" ht="14.25" customHeight="1">
      <c r="B7" s="17" t="s">
        <v>7</v>
      </c>
      <c r="C7" s="19"/>
      <c r="D7" s="19"/>
      <c r="E7" s="19"/>
      <c r="F7" s="19"/>
      <c r="G7" s="55">
        <f t="shared" ref="G7:K7" si="2">($N$7-$N$7*(G3+$N$8))</f>
        <v>8.991</v>
      </c>
      <c r="H7" s="55">
        <f t="shared" si="2"/>
        <v>8.547</v>
      </c>
      <c r="I7" s="55">
        <f t="shared" si="2"/>
        <v>9.99</v>
      </c>
      <c r="J7" s="55">
        <f t="shared" si="2"/>
        <v>8.214</v>
      </c>
      <c r="K7" s="55">
        <f t="shared" si="2"/>
        <v>8.103</v>
      </c>
      <c r="M7" s="4" t="s">
        <v>13</v>
      </c>
      <c r="N7" s="5">
        <v>11.1</v>
      </c>
    </row>
    <row r="8" ht="14.25" customHeight="1">
      <c r="B8" s="17" t="s">
        <v>105</v>
      </c>
      <c r="C8" s="19"/>
      <c r="D8" s="19"/>
      <c r="E8" s="19"/>
      <c r="F8" s="19"/>
      <c r="G8" s="22">
        <f t="shared" ref="G8:K8" si="3">(G9*(1-G4)+G9*G4*$N$6)/($N$7-$N$7*(G3+$N$8))</f>
        <v>113.1535702</v>
      </c>
      <c r="H8" s="22">
        <f t="shared" si="3"/>
        <v>113.537908</v>
      </c>
      <c r="I8" s="22">
        <f t="shared" si="3"/>
        <v>86.61661662</v>
      </c>
      <c r="J8" s="22">
        <f t="shared" si="3"/>
        <v>86.75432189</v>
      </c>
      <c r="K8" s="22">
        <f t="shared" si="3"/>
        <v>113.964365</v>
      </c>
      <c r="M8" s="4" t="s">
        <v>15</v>
      </c>
      <c r="N8" s="5">
        <v>0.1</v>
      </c>
    </row>
    <row r="9" ht="14.25" customHeight="1">
      <c r="A9" s="10"/>
      <c r="B9" s="40" t="s">
        <v>103</v>
      </c>
      <c r="C9" s="19"/>
      <c r="D9" s="19"/>
      <c r="E9" s="19"/>
      <c r="F9" s="19"/>
      <c r="G9" s="22">
        <f t="shared" ref="G9:K9" si="4">$N$4+$N$3*G5</f>
        <v>827.125</v>
      </c>
      <c r="H9" s="22">
        <f t="shared" si="4"/>
        <v>788.95</v>
      </c>
      <c r="I9" s="22">
        <f t="shared" si="4"/>
        <v>865.3</v>
      </c>
      <c r="J9" s="22">
        <f t="shared" si="4"/>
        <v>712.6</v>
      </c>
      <c r="K9" s="22">
        <f t="shared" si="4"/>
        <v>750.775</v>
      </c>
    </row>
    <row r="10" ht="14.25" customHeight="1">
      <c r="A10" s="4"/>
      <c r="B10" s="4"/>
      <c r="C10" s="19"/>
      <c r="D10" s="19"/>
      <c r="E10" s="19"/>
      <c r="F10" s="19"/>
      <c r="G10" s="56" t="s">
        <v>82</v>
      </c>
      <c r="H10" s="24"/>
      <c r="I10" s="24"/>
      <c r="J10" s="35"/>
      <c r="K10" s="4"/>
      <c r="M10" s="4"/>
      <c r="N10" s="5"/>
    </row>
    <row r="11" ht="14.25" customHeight="1">
      <c r="B11" s="4"/>
      <c r="C11" s="19"/>
      <c r="D11" s="19"/>
      <c r="E11" s="19"/>
      <c r="F11" s="19"/>
      <c r="G11" s="25"/>
      <c r="H11" s="26"/>
      <c r="I11" s="26"/>
      <c r="J11" s="36"/>
      <c r="N11" s="16"/>
    </row>
    <row r="12" ht="14.25" customHeight="1">
      <c r="A12" s="1" t="s">
        <v>106</v>
      </c>
      <c r="C12" s="37" t="s">
        <v>107</v>
      </c>
      <c r="H12" s="43" t="s">
        <v>108</v>
      </c>
      <c r="I12" s="2" t="s">
        <v>100</v>
      </c>
      <c r="J12" s="2" t="s">
        <v>80</v>
      </c>
      <c r="N12" s="16"/>
    </row>
    <row r="13" ht="14.25" customHeight="1">
      <c r="A13" s="7"/>
      <c r="B13" s="7"/>
      <c r="C13" s="8"/>
      <c r="D13" s="8"/>
      <c r="E13" s="8"/>
      <c r="F13" s="8"/>
      <c r="G13" s="8"/>
      <c r="H13" s="8"/>
      <c r="I13" s="8"/>
      <c r="J13" s="8"/>
      <c r="M13" s="4" t="s">
        <v>5</v>
      </c>
      <c r="N13" s="5"/>
    </row>
    <row r="14" ht="14.25" customHeight="1">
      <c r="A14" s="46"/>
      <c r="B14" s="11" t="s">
        <v>7</v>
      </c>
      <c r="C14" s="49">
        <v>0.06</v>
      </c>
      <c r="D14" s="57">
        <v>0.05</v>
      </c>
      <c r="E14" s="4"/>
      <c r="F14" s="50"/>
      <c r="G14" s="4">
        <f>SUM(C14:F14)</f>
        <v>0.11</v>
      </c>
      <c r="H14" s="29">
        <v>0.17</v>
      </c>
      <c r="J14" s="4">
        <v>0.16</v>
      </c>
      <c r="M14" s="4" t="s">
        <v>102</v>
      </c>
      <c r="N14" s="5">
        <v>60.0</v>
      </c>
    </row>
    <row r="15" ht="14.25" customHeight="1">
      <c r="B15" s="11" t="s">
        <v>103</v>
      </c>
      <c r="C15" s="49"/>
      <c r="D15" s="49">
        <v>0.075</v>
      </c>
      <c r="E15" s="50">
        <v>0.075</v>
      </c>
      <c r="F15" s="50">
        <v>0.075</v>
      </c>
      <c r="G15" s="4">
        <v>0.225</v>
      </c>
      <c r="H15" s="15">
        <v>0.075</v>
      </c>
      <c r="I15" s="15">
        <v>0.3</v>
      </c>
      <c r="M15" s="4" t="s">
        <v>103</v>
      </c>
      <c r="N15" s="5">
        <f>1.7*$N$14</f>
        <v>102</v>
      </c>
    </row>
    <row r="16" ht="14.25" customHeight="1">
      <c r="B16" s="11" t="s">
        <v>109</v>
      </c>
      <c r="C16" s="49">
        <v>160.0</v>
      </c>
      <c r="D16" s="49"/>
      <c r="E16" s="50"/>
      <c r="F16" s="50"/>
      <c r="G16" s="4">
        <f>SUM(C16:F16)</f>
        <v>160</v>
      </c>
      <c r="H16" s="15">
        <v>160.0</v>
      </c>
      <c r="M16" s="4" t="s">
        <v>13</v>
      </c>
      <c r="N16" s="5">
        <v>14.7</v>
      </c>
    </row>
    <row r="17" ht="14.25" customHeight="1">
      <c r="B17" s="17" t="s">
        <v>7</v>
      </c>
      <c r="C17" s="50"/>
      <c r="D17" s="50"/>
      <c r="E17" s="50"/>
      <c r="F17" s="50"/>
      <c r="G17" s="18">
        <f t="shared" ref="G17:J17" si="5">($N$16-$N$16*($N$17+G14))</f>
        <v>10.878</v>
      </c>
      <c r="H17" s="18">
        <f t="shared" si="5"/>
        <v>9.996</v>
      </c>
      <c r="I17" s="18">
        <f t="shared" si="5"/>
        <v>12.495</v>
      </c>
      <c r="J17" s="18">
        <f t="shared" si="5"/>
        <v>10.143</v>
      </c>
      <c r="M17" s="4" t="s">
        <v>15</v>
      </c>
      <c r="N17" s="5">
        <v>0.15</v>
      </c>
    </row>
    <row r="18" ht="14.25" customHeight="1">
      <c r="B18" s="17" t="s">
        <v>105</v>
      </c>
      <c r="C18" s="50"/>
      <c r="D18" s="50"/>
      <c r="E18" s="50"/>
      <c r="F18" s="50"/>
      <c r="G18" s="22">
        <f t="shared" ref="G18:J18" si="6">G20/($N$16-$N$16*($N$17+G14))</f>
        <v>84.94208494</v>
      </c>
      <c r="H18" s="22">
        <f t="shared" si="6"/>
        <v>85.23409364</v>
      </c>
      <c r="I18" s="22">
        <f t="shared" si="6"/>
        <v>76.83073229</v>
      </c>
      <c r="J18" s="22">
        <f t="shared" si="6"/>
        <v>80.44957113</v>
      </c>
      <c r="M18" s="15" t="s">
        <v>110</v>
      </c>
      <c r="N18" s="16">
        <f>8</f>
        <v>8</v>
      </c>
    </row>
    <row r="19" ht="14.25" customHeight="1">
      <c r="B19" s="40" t="s">
        <v>103</v>
      </c>
      <c r="C19" s="50"/>
      <c r="D19" s="50"/>
      <c r="E19" s="50"/>
      <c r="F19" s="50"/>
      <c r="G19" s="22">
        <f t="shared" ref="G19:J19" si="7">$N$15+$N$14*G15</f>
        <v>115.5</v>
      </c>
      <c r="H19" s="22">
        <f t="shared" si="7"/>
        <v>106.5</v>
      </c>
      <c r="I19" s="22">
        <f t="shared" si="7"/>
        <v>120</v>
      </c>
      <c r="J19" s="22">
        <f t="shared" si="7"/>
        <v>102</v>
      </c>
    </row>
    <row r="20" ht="14.25" customHeight="1">
      <c r="A20" s="10"/>
      <c r="B20" s="40" t="s">
        <v>111</v>
      </c>
      <c r="C20" s="50"/>
      <c r="D20" s="50"/>
      <c r="E20" s="50"/>
      <c r="F20" s="50"/>
      <c r="G20" s="58">
        <f t="shared" ref="G20:J20" si="8">G19*$N$18</f>
        <v>924</v>
      </c>
      <c r="H20" s="58">
        <f t="shared" si="8"/>
        <v>852</v>
      </c>
      <c r="I20" s="58">
        <f t="shared" si="8"/>
        <v>960</v>
      </c>
      <c r="J20" s="58">
        <f t="shared" si="8"/>
        <v>816</v>
      </c>
      <c r="N20" s="16"/>
    </row>
    <row r="21" ht="14.25" customHeight="1">
      <c r="B21" s="17" t="s">
        <v>112</v>
      </c>
      <c r="C21" s="50"/>
      <c r="D21" s="50"/>
      <c r="E21" s="50"/>
      <c r="F21" s="50"/>
      <c r="G21" s="58">
        <f t="shared" ref="G21:H21" si="9">G16</f>
        <v>160</v>
      </c>
      <c r="H21" s="58">
        <f t="shared" si="9"/>
        <v>160</v>
      </c>
      <c r="I21" s="59">
        <v>0.0</v>
      </c>
      <c r="J21" s="59">
        <v>0.0</v>
      </c>
      <c r="N21" s="16"/>
    </row>
    <row r="22" ht="14.25" customHeight="1">
      <c r="C22" s="50"/>
      <c r="D22" s="50"/>
      <c r="E22" s="50"/>
      <c r="F22" s="50"/>
      <c r="G22" s="56" t="s">
        <v>82</v>
      </c>
      <c r="H22" s="24"/>
      <c r="I22" s="24"/>
      <c r="J22" s="35"/>
      <c r="N22" s="16"/>
    </row>
    <row r="23" ht="14.25" customHeight="1">
      <c r="C23" s="50"/>
      <c r="D23" s="50"/>
      <c r="E23" s="50"/>
      <c r="F23" s="50"/>
      <c r="G23" s="25"/>
      <c r="H23" s="26"/>
      <c r="I23" s="26"/>
      <c r="J23" s="36"/>
      <c r="N23" s="16"/>
    </row>
    <row r="24" ht="14.25" customHeight="1">
      <c r="A24" s="1" t="s">
        <v>113</v>
      </c>
      <c r="C24" s="37" t="s">
        <v>107</v>
      </c>
      <c r="H24" s="43" t="s">
        <v>108</v>
      </c>
      <c r="I24" s="2" t="s">
        <v>100</v>
      </c>
      <c r="J24" s="2" t="s">
        <v>80</v>
      </c>
      <c r="N24" s="16"/>
    </row>
    <row r="25" ht="14.25" customHeight="1">
      <c r="A25" s="7"/>
      <c r="B25" s="7"/>
      <c r="C25" s="8"/>
      <c r="D25" s="8"/>
      <c r="E25" s="8"/>
      <c r="F25" s="8"/>
      <c r="G25" s="8"/>
      <c r="H25" s="8"/>
      <c r="I25" s="8"/>
      <c r="J25" s="8"/>
      <c r="M25" s="4" t="s">
        <v>5</v>
      </c>
      <c r="N25" s="5"/>
    </row>
    <row r="26" ht="14.25" customHeight="1">
      <c r="A26" s="46"/>
      <c r="B26" s="11" t="s">
        <v>7</v>
      </c>
      <c r="C26" s="49"/>
      <c r="D26" s="57">
        <v>0.05</v>
      </c>
      <c r="E26" s="50"/>
      <c r="F26" s="50"/>
      <c r="G26" s="4">
        <f t="shared" ref="G26:G28" si="10">SUM(C26:F26)</f>
        <v>0.05</v>
      </c>
      <c r="H26" s="29">
        <v>0.13</v>
      </c>
      <c r="I26" s="4"/>
      <c r="J26" s="4">
        <v>0.16</v>
      </c>
      <c r="M26" s="4" t="s">
        <v>102</v>
      </c>
      <c r="N26" s="5">
        <v>96.0</v>
      </c>
    </row>
    <row r="27" ht="14.25" customHeight="1">
      <c r="B27" s="11" t="s">
        <v>103</v>
      </c>
      <c r="C27" s="49">
        <v>0.075</v>
      </c>
      <c r="D27" s="49">
        <v>0.075</v>
      </c>
      <c r="E27" s="50">
        <v>0.075</v>
      </c>
      <c r="F27" s="50">
        <v>0.075</v>
      </c>
      <c r="G27" s="4">
        <f t="shared" si="10"/>
        <v>0.3</v>
      </c>
      <c r="H27" s="4">
        <v>0.15</v>
      </c>
      <c r="I27" s="4">
        <v>0.3</v>
      </c>
      <c r="J27" s="4"/>
      <c r="M27" s="4" t="s">
        <v>103</v>
      </c>
      <c r="N27" s="5">
        <f>1.4*$N$26</f>
        <v>134.4</v>
      </c>
    </row>
    <row r="28" ht="14.25" customHeight="1">
      <c r="B28" s="11" t="s">
        <v>109</v>
      </c>
      <c r="C28" s="49">
        <v>160.0</v>
      </c>
      <c r="D28" s="49"/>
      <c r="E28" s="50"/>
      <c r="F28" s="50"/>
      <c r="G28" s="4">
        <f t="shared" si="10"/>
        <v>160</v>
      </c>
      <c r="H28" s="4">
        <f>SUM(D28:G28)</f>
        <v>160</v>
      </c>
      <c r="I28" s="4"/>
      <c r="J28" s="4"/>
      <c r="M28" s="4" t="s">
        <v>13</v>
      </c>
      <c r="N28" s="5">
        <v>17.0</v>
      </c>
    </row>
    <row r="29" ht="14.25" customHeight="1">
      <c r="B29" s="17" t="s">
        <v>7</v>
      </c>
      <c r="C29" s="50"/>
      <c r="D29" s="50"/>
      <c r="E29" s="50"/>
      <c r="F29" s="50"/>
      <c r="G29" s="18">
        <f t="shared" ref="G29:J29" si="11">($N$28-$N$28*($N$29+G26))</f>
        <v>10.2</v>
      </c>
      <c r="H29" s="18">
        <f t="shared" si="11"/>
        <v>8.84</v>
      </c>
      <c r="I29" s="18">
        <f t="shared" si="11"/>
        <v>11.05</v>
      </c>
      <c r="J29" s="18">
        <f t="shared" si="11"/>
        <v>8.33</v>
      </c>
      <c r="M29" s="4" t="s">
        <v>15</v>
      </c>
      <c r="N29" s="5">
        <v>0.35</v>
      </c>
    </row>
    <row r="30" ht="14.25" customHeight="1">
      <c r="B30" s="17" t="s">
        <v>105</v>
      </c>
      <c r="C30" s="50"/>
      <c r="D30" s="50"/>
      <c r="E30" s="50"/>
      <c r="F30" s="50"/>
      <c r="G30" s="22">
        <f t="shared" ref="G30:J30" si="12">G32/($N$28-$N$28*($N$29+G26))</f>
        <v>160</v>
      </c>
      <c r="H30" s="22">
        <f t="shared" si="12"/>
        <v>168.3257919</v>
      </c>
      <c r="I30" s="22">
        <f t="shared" si="12"/>
        <v>147.6923077</v>
      </c>
      <c r="J30" s="22">
        <f t="shared" si="12"/>
        <v>161.3445378</v>
      </c>
      <c r="M30" s="4" t="s">
        <v>110</v>
      </c>
      <c r="N30" s="5">
        <v>10.0</v>
      </c>
    </row>
    <row r="31" ht="14.25" customHeight="1">
      <c r="B31" s="40" t="s">
        <v>103</v>
      </c>
      <c r="C31" s="50"/>
      <c r="D31" s="50"/>
      <c r="E31" s="50"/>
      <c r="F31" s="50"/>
      <c r="G31" s="22">
        <f t="shared" ref="G31:J31" si="13">$N$27+$N$26*G27</f>
        <v>163.2</v>
      </c>
      <c r="H31" s="22">
        <f t="shared" si="13"/>
        <v>148.8</v>
      </c>
      <c r="I31" s="22">
        <f t="shared" si="13"/>
        <v>163.2</v>
      </c>
      <c r="J31" s="22">
        <f t="shared" si="13"/>
        <v>134.4</v>
      </c>
    </row>
    <row r="32" ht="14.25" customHeight="1">
      <c r="A32" s="10"/>
      <c r="B32" s="40" t="s">
        <v>111</v>
      </c>
      <c r="C32" s="50"/>
      <c r="D32" s="50"/>
      <c r="E32" s="50"/>
      <c r="F32" s="50"/>
      <c r="G32" s="58">
        <f t="shared" ref="G32:J32" si="14">G31*$N$30</f>
        <v>1632</v>
      </c>
      <c r="H32" s="58">
        <f t="shared" si="14"/>
        <v>1488</v>
      </c>
      <c r="I32" s="58">
        <f t="shared" si="14"/>
        <v>1632</v>
      </c>
      <c r="J32" s="58">
        <f t="shared" si="14"/>
        <v>1344</v>
      </c>
      <c r="N32" s="16"/>
    </row>
    <row r="33" ht="14.25" customHeight="1">
      <c r="B33" s="17" t="s">
        <v>112</v>
      </c>
      <c r="C33" s="50"/>
      <c r="D33" s="50"/>
      <c r="E33" s="50"/>
      <c r="F33" s="50"/>
      <c r="G33" s="58">
        <f t="shared" ref="G33:H33" si="15">G28</f>
        <v>160</v>
      </c>
      <c r="H33" s="58">
        <f t="shared" si="15"/>
        <v>160</v>
      </c>
      <c r="I33" s="60">
        <v>0.0</v>
      </c>
      <c r="J33" s="60">
        <v>0.0</v>
      </c>
      <c r="N33" s="16"/>
    </row>
    <row r="34" ht="14.25" customHeight="1">
      <c r="C34" s="50"/>
      <c r="D34" s="50"/>
      <c r="E34" s="50"/>
      <c r="F34" s="50"/>
      <c r="G34" s="56" t="s">
        <v>85</v>
      </c>
      <c r="H34" s="24"/>
      <c r="I34" s="24"/>
      <c r="J34" s="35"/>
      <c r="N34" s="16"/>
    </row>
    <row r="35" ht="14.25" customHeight="1">
      <c r="C35" s="50"/>
      <c r="D35" s="50"/>
      <c r="E35" s="50"/>
      <c r="F35" s="50"/>
      <c r="G35" s="25"/>
      <c r="H35" s="26"/>
      <c r="I35" s="26"/>
      <c r="J35" s="36"/>
      <c r="N35" s="16"/>
    </row>
    <row r="36" ht="14.25" customHeight="1">
      <c r="A36" s="1" t="s">
        <v>114</v>
      </c>
      <c r="C36" s="2" t="s">
        <v>1</v>
      </c>
      <c r="H36" s="43" t="s">
        <v>115</v>
      </c>
      <c r="I36" s="2" t="s">
        <v>80</v>
      </c>
      <c r="J36" s="2" t="s">
        <v>100</v>
      </c>
      <c r="M36" s="4"/>
      <c r="N36" s="5"/>
      <c r="R36" s="4"/>
      <c r="S36" s="4"/>
      <c r="T36" s="4"/>
      <c r="U36" s="4"/>
      <c r="V36" s="4"/>
      <c r="W36" s="4"/>
      <c r="X36" s="4"/>
      <c r="Y36" s="4"/>
      <c r="Z36" s="4"/>
    </row>
    <row r="37" ht="14.25" customHeight="1">
      <c r="A37" s="7"/>
      <c r="B37" s="7"/>
      <c r="C37" s="8"/>
      <c r="D37" s="8"/>
      <c r="E37" s="8"/>
      <c r="F37" s="8"/>
      <c r="G37" s="8"/>
      <c r="H37" s="8"/>
      <c r="I37" s="8"/>
      <c r="J37" s="8"/>
      <c r="M37" s="4" t="s">
        <v>5</v>
      </c>
      <c r="N37" s="5"/>
      <c r="R37" s="4"/>
      <c r="S37" s="4"/>
      <c r="T37" s="4"/>
      <c r="U37" s="4"/>
      <c r="V37" s="4"/>
      <c r="W37" s="4"/>
      <c r="X37" s="4"/>
      <c r="Y37" s="4"/>
      <c r="Z37" s="4"/>
    </row>
    <row r="38" ht="14.25" customHeight="1">
      <c r="A38" s="44"/>
      <c r="B38" s="11" t="s">
        <v>7</v>
      </c>
      <c r="C38" s="12"/>
      <c r="D38" s="12">
        <v>0.04</v>
      </c>
      <c r="E38" s="12"/>
      <c r="F38" s="42">
        <v>0.05</v>
      </c>
      <c r="G38" s="4">
        <f t="shared" ref="G38:G41" si="16">SUM(C38:F38)</f>
        <v>0.09</v>
      </c>
      <c r="H38" s="54">
        <v>0.05</v>
      </c>
      <c r="I38" s="4">
        <v>0.16</v>
      </c>
      <c r="J38" s="4"/>
      <c r="M38" s="4" t="s">
        <v>102</v>
      </c>
      <c r="N38" s="5">
        <v>802.0</v>
      </c>
      <c r="R38" s="4"/>
      <c r="S38" s="4"/>
      <c r="T38" s="4"/>
      <c r="U38" s="4"/>
      <c r="V38" s="4"/>
      <c r="W38" s="4"/>
      <c r="X38" s="4"/>
      <c r="Y38" s="4"/>
      <c r="Z38" s="4"/>
    </row>
    <row r="39" ht="14.25" customHeight="1">
      <c r="A39" s="45"/>
      <c r="B39" s="11" t="s">
        <v>9</v>
      </c>
      <c r="C39" s="49">
        <v>0.1</v>
      </c>
      <c r="D39" s="49"/>
      <c r="E39" s="49">
        <v>0.1</v>
      </c>
      <c r="F39" s="49"/>
      <c r="G39" s="4">
        <f t="shared" si="16"/>
        <v>0.2</v>
      </c>
      <c r="H39" s="4">
        <v>0.2</v>
      </c>
      <c r="I39" s="4"/>
      <c r="J39" s="4"/>
      <c r="M39" s="4" t="s">
        <v>103</v>
      </c>
      <c r="N39" s="5">
        <f>1.4*$N$38</f>
        <v>1122.8</v>
      </c>
      <c r="R39" s="4"/>
      <c r="S39" s="4"/>
      <c r="T39" s="4"/>
      <c r="U39" s="4"/>
      <c r="V39" s="4"/>
      <c r="W39" s="4"/>
      <c r="X39" s="4"/>
      <c r="Y39" s="4"/>
      <c r="Z39" s="4"/>
    </row>
    <row r="40" ht="14.25" customHeight="1">
      <c r="A40" s="45"/>
      <c r="B40" s="11" t="s">
        <v>103</v>
      </c>
      <c r="C40" s="12">
        <v>0.075</v>
      </c>
      <c r="D40" s="12"/>
      <c r="E40" s="12"/>
      <c r="F40" s="12">
        <v>0.075</v>
      </c>
      <c r="G40" s="4">
        <f t="shared" si="16"/>
        <v>0.15</v>
      </c>
      <c r="H40" s="4">
        <v>0.225</v>
      </c>
      <c r="I40" s="4"/>
      <c r="J40" s="4">
        <v>0.3</v>
      </c>
      <c r="M40" s="4" t="s">
        <v>13</v>
      </c>
      <c r="N40" s="5">
        <v>15.0</v>
      </c>
      <c r="R40" s="4"/>
      <c r="S40" s="4"/>
      <c r="T40" s="4"/>
      <c r="U40" s="4"/>
      <c r="V40" s="4"/>
      <c r="W40" s="4"/>
      <c r="X40" s="4"/>
      <c r="Y40" s="4"/>
      <c r="Z40" s="4"/>
    </row>
    <row r="41" ht="14.25" customHeight="1">
      <c r="A41" s="45"/>
      <c r="B41" s="11" t="s">
        <v>17</v>
      </c>
      <c r="C41" s="12"/>
      <c r="D41" s="12">
        <v>0.13</v>
      </c>
      <c r="E41" s="42">
        <v>0.1</v>
      </c>
      <c r="F41" s="12"/>
      <c r="G41" s="4">
        <f t="shared" si="16"/>
        <v>0.23</v>
      </c>
      <c r="H41" s="29">
        <v>0.1</v>
      </c>
      <c r="I41" s="4"/>
      <c r="J41" s="4"/>
      <c r="M41" s="4" t="s">
        <v>15</v>
      </c>
      <c r="N41" s="5">
        <v>0.35</v>
      </c>
      <c r="R41" s="4"/>
      <c r="S41" s="4"/>
      <c r="T41" s="4"/>
      <c r="U41" s="4"/>
      <c r="V41" s="4"/>
      <c r="W41" s="4"/>
      <c r="X41" s="4"/>
      <c r="Y41" s="4"/>
      <c r="Z41" s="4"/>
    </row>
    <row r="42" ht="14.25" customHeight="1">
      <c r="A42" s="45"/>
      <c r="B42" s="17" t="s">
        <v>7</v>
      </c>
      <c r="C42" s="19"/>
      <c r="D42" s="19"/>
      <c r="E42" s="19"/>
      <c r="F42" s="19"/>
      <c r="G42" s="18">
        <f t="shared" ref="G42:J42" si="17">($N$40-$N$40*($N$41+G38))</f>
        <v>8.4</v>
      </c>
      <c r="H42" s="18">
        <f t="shared" si="17"/>
        <v>9</v>
      </c>
      <c r="I42" s="18">
        <f t="shared" si="17"/>
        <v>7.35</v>
      </c>
      <c r="J42" s="18">
        <f t="shared" si="17"/>
        <v>9.75</v>
      </c>
      <c r="M42" s="4"/>
      <c r="N42" s="5"/>
      <c r="R42" s="4"/>
      <c r="S42" s="4"/>
      <c r="T42" s="4"/>
      <c r="U42" s="4"/>
      <c r="V42" s="4"/>
      <c r="W42" s="4"/>
      <c r="X42" s="4"/>
      <c r="Y42" s="4"/>
      <c r="Z42" s="4"/>
    </row>
    <row r="43" ht="14.25" customHeight="1">
      <c r="A43" s="45"/>
      <c r="B43" s="17" t="s">
        <v>105</v>
      </c>
      <c r="C43" s="19"/>
      <c r="D43" s="19"/>
      <c r="E43" s="19"/>
      <c r="F43" s="19"/>
      <c r="G43" s="22">
        <f t="shared" ref="G43:J43" si="18">G44/($N$40-$N$40*($N$41+G38))</f>
        <v>147.9880952</v>
      </c>
      <c r="H43" s="22">
        <f t="shared" si="18"/>
        <v>144.8055556</v>
      </c>
      <c r="I43" s="22">
        <f t="shared" si="18"/>
        <v>152.7619048</v>
      </c>
      <c r="J43" s="22">
        <f t="shared" si="18"/>
        <v>139.8358974</v>
      </c>
      <c r="M43" s="4"/>
      <c r="N43" s="5"/>
      <c r="R43" s="4"/>
      <c r="S43" s="4"/>
      <c r="T43" s="4"/>
      <c r="U43" s="4"/>
      <c r="V43" s="4"/>
      <c r="W43" s="4"/>
      <c r="X43" s="4"/>
      <c r="Y43" s="4"/>
      <c r="Z43" s="4"/>
    </row>
    <row r="44" ht="14.25" customHeight="1">
      <c r="A44" s="61"/>
      <c r="B44" s="40" t="s">
        <v>103</v>
      </c>
      <c r="C44" s="19"/>
      <c r="D44" s="19"/>
      <c r="E44" s="19"/>
      <c r="F44" s="19"/>
      <c r="G44" s="22">
        <f t="shared" ref="G44:J44" si="19">$N$39+$N$38*G40</f>
        <v>1243.1</v>
      </c>
      <c r="H44" s="22">
        <f t="shared" si="19"/>
        <v>1303.25</v>
      </c>
      <c r="I44" s="22">
        <f t="shared" si="19"/>
        <v>1122.8</v>
      </c>
      <c r="J44" s="22">
        <f t="shared" si="19"/>
        <v>1363.4</v>
      </c>
      <c r="M44" s="4"/>
      <c r="N44" s="5"/>
      <c r="R44" s="4"/>
      <c r="S44" s="4"/>
      <c r="T44" s="4"/>
      <c r="U44" s="4"/>
      <c r="V44" s="4"/>
      <c r="W44" s="4"/>
      <c r="X44" s="4"/>
      <c r="Y44" s="4"/>
      <c r="Z44" s="4"/>
    </row>
    <row r="45" ht="14.25" customHeight="1">
      <c r="A45" s="4"/>
      <c r="B45" s="40" t="s">
        <v>9</v>
      </c>
      <c r="C45" s="19"/>
      <c r="D45" s="19"/>
      <c r="E45" s="19"/>
      <c r="F45" s="19"/>
      <c r="G45" s="22">
        <f t="shared" ref="G45:J45" si="20">G39*100</f>
        <v>20</v>
      </c>
      <c r="H45" s="22">
        <f t="shared" si="20"/>
        <v>20</v>
      </c>
      <c r="I45" s="22">
        <f t="shared" si="20"/>
        <v>0</v>
      </c>
      <c r="J45" s="22">
        <f t="shared" si="20"/>
        <v>0</v>
      </c>
      <c r="M45" s="4"/>
      <c r="N45" s="5"/>
      <c r="R45" s="4"/>
      <c r="S45" s="4"/>
      <c r="T45" s="4"/>
      <c r="U45" s="4"/>
      <c r="V45" s="4"/>
      <c r="W45" s="4"/>
      <c r="X45" s="4"/>
      <c r="Y45" s="4"/>
      <c r="Z45" s="4"/>
    </row>
    <row r="46" ht="14.25" customHeight="1">
      <c r="A46" s="4"/>
      <c r="B46" s="4"/>
      <c r="C46" s="19"/>
      <c r="D46" s="19"/>
      <c r="E46" s="19"/>
      <c r="F46" s="19"/>
      <c r="G46" s="56" t="s">
        <v>82</v>
      </c>
      <c r="H46" s="24"/>
      <c r="I46" s="24"/>
      <c r="J46" s="35"/>
      <c r="K46" s="4"/>
      <c r="M46" s="4"/>
      <c r="N46" s="5"/>
      <c r="R46" s="4"/>
      <c r="S46" s="4"/>
      <c r="T46" s="4"/>
      <c r="U46" s="4"/>
      <c r="V46" s="4"/>
      <c r="W46" s="4"/>
      <c r="X46" s="4"/>
      <c r="Y46" s="4"/>
      <c r="Z46" s="4"/>
    </row>
    <row r="47" ht="14.25" customHeight="1">
      <c r="A47" s="4"/>
      <c r="B47" s="4"/>
      <c r="C47" s="19"/>
      <c r="D47" s="19"/>
      <c r="E47" s="19"/>
      <c r="F47" s="19"/>
      <c r="G47" s="25"/>
      <c r="H47" s="26"/>
      <c r="I47" s="26"/>
      <c r="J47" s="36"/>
      <c r="K47" s="4"/>
      <c r="M47" s="4"/>
      <c r="N47" s="5"/>
      <c r="R47" s="4"/>
      <c r="S47" s="4"/>
      <c r="T47" s="4"/>
      <c r="U47" s="4"/>
      <c r="V47" s="4"/>
      <c r="W47" s="4"/>
      <c r="X47" s="4"/>
      <c r="Y47" s="4"/>
      <c r="Z47" s="4"/>
    </row>
    <row r="48" ht="14.25" customHeight="1">
      <c r="A48" s="1" t="s">
        <v>116</v>
      </c>
      <c r="C48" s="37" t="s">
        <v>117</v>
      </c>
      <c r="H48" s="3" t="s">
        <v>118</v>
      </c>
      <c r="I48" s="2" t="s">
        <v>100</v>
      </c>
      <c r="J48" s="2" t="s">
        <v>80</v>
      </c>
      <c r="N48" s="16"/>
    </row>
    <row r="49" ht="14.25" customHeight="1">
      <c r="A49" s="7"/>
      <c r="B49" s="7"/>
      <c r="C49" s="8"/>
      <c r="D49" s="8"/>
      <c r="E49" s="8"/>
      <c r="F49" s="8"/>
      <c r="G49" s="8"/>
      <c r="H49" s="8"/>
      <c r="I49" s="8"/>
      <c r="J49" s="8"/>
      <c r="M49" s="4" t="s">
        <v>5</v>
      </c>
      <c r="N49" s="5"/>
    </row>
    <row r="50" ht="14.25" customHeight="1">
      <c r="A50" s="46"/>
      <c r="B50" s="11" t="s">
        <v>7</v>
      </c>
      <c r="C50" s="49"/>
      <c r="D50" s="57">
        <v>0.05</v>
      </c>
      <c r="E50" s="50"/>
      <c r="F50" s="50"/>
      <c r="G50" s="4">
        <f t="shared" ref="G50:G52" si="21">SUM(C50:F50)</f>
        <v>0.05</v>
      </c>
      <c r="H50" s="29">
        <v>0.17</v>
      </c>
      <c r="I50" s="4"/>
      <c r="J50" s="4">
        <v>0.16</v>
      </c>
      <c r="M50" s="4" t="s">
        <v>102</v>
      </c>
      <c r="N50" s="5">
        <v>66.0</v>
      </c>
    </row>
    <row r="51" ht="14.25" customHeight="1">
      <c r="B51" s="11" t="s">
        <v>103</v>
      </c>
      <c r="C51" s="49">
        <v>0.075</v>
      </c>
      <c r="D51" s="49">
        <v>0.075</v>
      </c>
      <c r="E51" s="62">
        <v>0.075</v>
      </c>
      <c r="F51" s="62">
        <v>0.075</v>
      </c>
      <c r="G51" s="4">
        <f t="shared" si="21"/>
        <v>0.3</v>
      </c>
      <c r="H51" s="29">
        <v>0.075</v>
      </c>
      <c r="I51" s="4">
        <v>0.3</v>
      </c>
      <c r="J51" s="4"/>
      <c r="M51" s="4" t="s">
        <v>103</v>
      </c>
      <c r="N51" s="5">
        <f>2.5*$N$50</f>
        <v>165</v>
      </c>
    </row>
    <row r="52" ht="14.25" customHeight="1">
      <c r="B52" s="11" t="s">
        <v>16</v>
      </c>
      <c r="C52" s="49">
        <v>0.12</v>
      </c>
      <c r="D52" s="49"/>
      <c r="E52" s="50"/>
      <c r="F52" s="50"/>
      <c r="G52" s="4">
        <f t="shared" si="21"/>
        <v>0.12</v>
      </c>
      <c r="H52" s="4"/>
      <c r="I52" s="4"/>
      <c r="J52" s="4"/>
      <c r="M52" s="4" t="s">
        <v>13</v>
      </c>
      <c r="N52" s="5">
        <v>17.0</v>
      </c>
    </row>
    <row r="53" ht="14.25" customHeight="1">
      <c r="B53" s="17" t="s">
        <v>7</v>
      </c>
      <c r="C53" s="50"/>
      <c r="D53" s="50"/>
      <c r="E53" s="50"/>
      <c r="F53" s="50"/>
      <c r="G53" s="18">
        <f t="shared" ref="G53:J53" si="22">($N$52-$N$52*($N$53+G50))</f>
        <v>13.6</v>
      </c>
      <c r="H53" s="18">
        <f t="shared" si="22"/>
        <v>11.56</v>
      </c>
      <c r="I53" s="18">
        <f t="shared" si="22"/>
        <v>14.45</v>
      </c>
      <c r="J53" s="18">
        <f t="shared" si="22"/>
        <v>11.73</v>
      </c>
      <c r="M53" s="4" t="s">
        <v>15</v>
      </c>
      <c r="N53" s="5">
        <v>0.15</v>
      </c>
    </row>
    <row r="54" ht="14.25" customHeight="1">
      <c r="B54" s="17" t="s">
        <v>105</v>
      </c>
      <c r="C54" s="50"/>
      <c r="D54" s="50"/>
      <c r="E54" s="50"/>
      <c r="F54" s="50"/>
      <c r="G54" s="22">
        <f t="shared" ref="G54:J54" si="23">G56/($N$52-$N$52*($N$53+G50))</f>
        <v>203.8235294</v>
      </c>
      <c r="H54" s="22">
        <f t="shared" si="23"/>
        <v>220.5233564</v>
      </c>
      <c r="I54" s="22">
        <f t="shared" si="23"/>
        <v>191.83391</v>
      </c>
      <c r="J54" s="22">
        <f t="shared" si="23"/>
        <v>210.9974425</v>
      </c>
      <c r="M54" s="4" t="s">
        <v>110</v>
      </c>
      <c r="N54" s="5">
        <v>15.0</v>
      </c>
    </row>
    <row r="55" ht="14.25" customHeight="1">
      <c r="B55" s="40" t="s">
        <v>103</v>
      </c>
      <c r="C55" s="50"/>
      <c r="D55" s="50"/>
      <c r="E55" s="50"/>
      <c r="F55" s="50"/>
      <c r="G55" s="22">
        <f t="shared" ref="G55:J55" si="24">$N$51+$N$50*G51</f>
        <v>184.8</v>
      </c>
      <c r="H55" s="22">
        <f t="shared" si="24"/>
        <v>169.95</v>
      </c>
      <c r="I55" s="22">
        <f t="shared" si="24"/>
        <v>184.8</v>
      </c>
      <c r="J55" s="22">
        <f t="shared" si="24"/>
        <v>165</v>
      </c>
    </row>
    <row r="56" ht="14.25" customHeight="1">
      <c r="A56" s="10"/>
      <c r="B56" s="40" t="s">
        <v>111</v>
      </c>
      <c r="C56" s="50"/>
      <c r="D56" s="50"/>
      <c r="E56" s="50"/>
      <c r="F56" s="50"/>
      <c r="G56" s="22">
        <f t="shared" ref="G56:J56" si="25">G55*$N$54</f>
        <v>2772</v>
      </c>
      <c r="H56" s="22">
        <f t="shared" si="25"/>
        <v>2549.25</v>
      </c>
      <c r="I56" s="22">
        <f t="shared" si="25"/>
        <v>2772</v>
      </c>
      <c r="J56" s="22">
        <f t="shared" si="25"/>
        <v>2475</v>
      </c>
      <c r="N56" s="16"/>
    </row>
    <row r="57" ht="14.25" customHeight="1">
      <c r="A57" s="4"/>
      <c r="B57" s="4"/>
      <c r="C57" s="50"/>
      <c r="D57" s="50"/>
      <c r="E57" s="50"/>
      <c r="F57" s="50"/>
      <c r="G57" s="56" t="s">
        <v>85</v>
      </c>
      <c r="H57" s="24"/>
      <c r="I57" s="24"/>
      <c r="J57" s="35"/>
      <c r="N57" s="16"/>
    </row>
    <row r="58" ht="14.25" customHeight="1">
      <c r="A58" s="4"/>
      <c r="B58" s="4"/>
      <c r="C58" s="50"/>
      <c r="D58" s="50"/>
      <c r="E58" s="50"/>
      <c r="F58" s="50"/>
      <c r="G58" s="25"/>
      <c r="H58" s="26"/>
      <c r="I58" s="26"/>
      <c r="J58" s="36"/>
      <c r="N58" s="16"/>
    </row>
    <row r="59" ht="14.25" customHeight="1">
      <c r="C59" s="50"/>
      <c r="D59" s="50"/>
      <c r="E59" s="50"/>
      <c r="F59" s="50"/>
      <c r="N59" s="16"/>
    </row>
    <row r="60" ht="14.25" customHeight="1">
      <c r="C60" s="50"/>
      <c r="D60" s="50"/>
      <c r="E60" s="50"/>
      <c r="F60" s="50"/>
      <c r="N60" s="16"/>
    </row>
    <row r="61" ht="14.25" customHeight="1">
      <c r="C61" s="50"/>
      <c r="D61" s="50"/>
      <c r="E61" s="50"/>
      <c r="F61" s="50"/>
      <c r="N61" s="16"/>
    </row>
    <row r="62" ht="14.25" customHeight="1">
      <c r="C62" s="50"/>
      <c r="D62" s="50"/>
      <c r="E62" s="50"/>
      <c r="F62" s="50"/>
      <c r="N62" s="16"/>
    </row>
    <row r="63" ht="14.25" customHeight="1">
      <c r="C63" s="50"/>
      <c r="D63" s="50"/>
      <c r="E63" s="50"/>
      <c r="F63" s="50"/>
      <c r="N63" s="16"/>
    </row>
    <row r="64" ht="14.25" customHeight="1">
      <c r="C64" s="50"/>
      <c r="D64" s="50"/>
      <c r="E64" s="50"/>
      <c r="F64" s="50"/>
      <c r="N64" s="16"/>
    </row>
    <row r="65" ht="14.25" customHeight="1">
      <c r="C65" s="50"/>
      <c r="D65" s="50"/>
      <c r="E65" s="50"/>
      <c r="F65" s="50"/>
      <c r="N65" s="16"/>
    </row>
    <row r="66" ht="14.25" customHeight="1">
      <c r="C66" s="50"/>
      <c r="D66" s="50"/>
      <c r="E66" s="50"/>
      <c r="F66" s="50"/>
      <c r="N66" s="16"/>
    </row>
    <row r="67" ht="14.25" customHeight="1">
      <c r="C67" s="50"/>
      <c r="D67" s="50"/>
      <c r="E67" s="50"/>
      <c r="F67" s="50"/>
      <c r="N67" s="16"/>
    </row>
    <row r="68" ht="14.25" customHeight="1">
      <c r="C68" s="50"/>
      <c r="D68" s="50"/>
      <c r="E68" s="50"/>
      <c r="F68" s="50"/>
      <c r="N68" s="16"/>
    </row>
    <row r="69" ht="14.25" customHeight="1">
      <c r="C69" s="50"/>
      <c r="D69" s="50"/>
      <c r="E69" s="50"/>
      <c r="F69" s="50"/>
      <c r="N69" s="16"/>
    </row>
    <row r="70" ht="14.25" customHeight="1">
      <c r="C70" s="50"/>
      <c r="D70" s="50"/>
      <c r="E70" s="50"/>
      <c r="F70" s="50"/>
      <c r="N70" s="16"/>
    </row>
    <row r="71" ht="14.25" customHeight="1">
      <c r="C71" s="50"/>
      <c r="D71" s="50"/>
      <c r="E71" s="50"/>
      <c r="F71" s="50"/>
      <c r="N71" s="16"/>
    </row>
    <row r="72" ht="14.25" customHeight="1">
      <c r="C72" s="50"/>
      <c r="D72" s="50"/>
      <c r="E72" s="50"/>
      <c r="F72" s="50"/>
      <c r="N72" s="16"/>
    </row>
    <row r="73" ht="14.25" customHeight="1">
      <c r="C73" s="50"/>
      <c r="D73" s="50"/>
      <c r="E73" s="50"/>
      <c r="F73" s="50"/>
      <c r="N73" s="16"/>
    </row>
    <row r="74" ht="14.25" customHeight="1">
      <c r="C74" s="50"/>
      <c r="D74" s="50"/>
      <c r="E74" s="50"/>
      <c r="F74" s="50"/>
      <c r="N74" s="16"/>
    </row>
    <row r="75" ht="14.25" customHeight="1">
      <c r="C75" s="50"/>
      <c r="D75" s="50"/>
      <c r="E75" s="50"/>
      <c r="F75" s="50"/>
      <c r="N75" s="16"/>
    </row>
    <row r="76" ht="14.25" customHeight="1">
      <c r="C76" s="50"/>
      <c r="D76" s="50"/>
      <c r="E76" s="50"/>
      <c r="F76" s="50"/>
      <c r="N76" s="16"/>
    </row>
    <row r="77" ht="14.25" customHeight="1">
      <c r="C77" s="50"/>
      <c r="D77" s="50"/>
      <c r="E77" s="50"/>
      <c r="F77" s="50"/>
      <c r="N77" s="16"/>
    </row>
    <row r="78" ht="14.25" customHeight="1">
      <c r="C78" s="50"/>
      <c r="D78" s="50"/>
      <c r="E78" s="50"/>
      <c r="F78" s="50"/>
      <c r="N78" s="16"/>
    </row>
    <row r="79" ht="14.25" customHeight="1">
      <c r="C79" s="50"/>
      <c r="D79" s="50"/>
      <c r="E79" s="50"/>
      <c r="F79" s="50"/>
      <c r="N79" s="16"/>
    </row>
    <row r="80" ht="14.25" customHeight="1">
      <c r="C80" s="50"/>
      <c r="D80" s="50"/>
      <c r="E80" s="50"/>
      <c r="F80" s="50"/>
      <c r="N80" s="16"/>
    </row>
    <row r="81" ht="14.25" customHeight="1">
      <c r="C81" s="50"/>
      <c r="D81" s="50"/>
      <c r="E81" s="50"/>
      <c r="F81" s="50"/>
      <c r="N81" s="16"/>
    </row>
    <row r="82" ht="14.25" customHeight="1">
      <c r="C82" s="50"/>
      <c r="D82" s="50"/>
      <c r="E82" s="50"/>
      <c r="F82" s="50"/>
      <c r="N82" s="16"/>
    </row>
    <row r="83" ht="14.25" customHeight="1">
      <c r="C83" s="50"/>
      <c r="D83" s="50"/>
      <c r="E83" s="50"/>
      <c r="F83" s="50"/>
      <c r="N83" s="16"/>
    </row>
    <row r="84" ht="14.25" customHeight="1">
      <c r="C84" s="50"/>
      <c r="D84" s="50"/>
      <c r="E84" s="50"/>
      <c r="F84" s="50"/>
      <c r="N84" s="16"/>
    </row>
    <row r="85" ht="14.25" customHeight="1">
      <c r="C85" s="50"/>
      <c r="D85" s="50"/>
      <c r="E85" s="50"/>
      <c r="F85" s="50"/>
      <c r="N85" s="16"/>
    </row>
    <row r="86" ht="14.25" customHeight="1">
      <c r="C86" s="50"/>
      <c r="D86" s="50"/>
      <c r="E86" s="50"/>
      <c r="F86" s="50"/>
      <c r="N86" s="16"/>
    </row>
    <row r="87" ht="14.25" customHeight="1">
      <c r="C87" s="50"/>
      <c r="D87" s="50"/>
      <c r="E87" s="50"/>
      <c r="F87" s="50"/>
      <c r="N87" s="16"/>
    </row>
    <row r="88" ht="14.25" customHeight="1">
      <c r="C88" s="50"/>
      <c r="D88" s="50"/>
      <c r="E88" s="50"/>
      <c r="F88" s="50"/>
      <c r="N88" s="16"/>
    </row>
    <row r="89" ht="14.25" customHeight="1">
      <c r="C89" s="50"/>
      <c r="D89" s="50"/>
      <c r="E89" s="50"/>
      <c r="F89" s="50"/>
      <c r="N89" s="16"/>
    </row>
    <row r="90" ht="14.25" customHeight="1">
      <c r="C90" s="50"/>
      <c r="D90" s="50"/>
      <c r="E90" s="50"/>
      <c r="F90" s="50"/>
      <c r="N90" s="16"/>
    </row>
    <row r="91" ht="14.25" customHeight="1">
      <c r="C91" s="50"/>
      <c r="D91" s="50"/>
      <c r="E91" s="50"/>
      <c r="F91" s="50"/>
      <c r="N91" s="16"/>
    </row>
    <row r="92" ht="14.25" customHeight="1">
      <c r="C92" s="50"/>
      <c r="D92" s="50"/>
      <c r="E92" s="50"/>
      <c r="F92" s="50"/>
      <c r="N92" s="16"/>
    </row>
    <row r="93" ht="14.25" customHeight="1">
      <c r="C93" s="50"/>
      <c r="D93" s="50"/>
      <c r="E93" s="50"/>
      <c r="F93" s="50"/>
      <c r="N93" s="16"/>
    </row>
    <row r="94" ht="14.25" customHeight="1">
      <c r="C94" s="50"/>
      <c r="D94" s="50"/>
      <c r="E94" s="50"/>
      <c r="F94" s="50"/>
      <c r="N94" s="16"/>
    </row>
    <row r="95" ht="14.25" customHeight="1">
      <c r="C95" s="50"/>
      <c r="D95" s="50"/>
      <c r="E95" s="50"/>
      <c r="F95" s="50"/>
      <c r="N95" s="16"/>
    </row>
    <row r="96" ht="14.25" customHeight="1">
      <c r="C96" s="50"/>
      <c r="D96" s="50"/>
      <c r="E96" s="50"/>
      <c r="F96" s="50"/>
      <c r="N96" s="16"/>
    </row>
    <row r="97" ht="14.25" customHeight="1">
      <c r="C97" s="50"/>
      <c r="D97" s="50"/>
      <c r="E97" s="50"/>
      <c r="F97" s="50"/>
      <c r="N97" s="16"/>
    </row>
    <row r="98" ht="14.25" customHeight="1">
      <c r="C98" s="50"/>
      <c r="D98" s="50"/>
      <c r="E98" s="50"/>
      <c r="F98" s="50"/>
      <c r="N98" s="16"/>
    </row>
    <row r="99" ht="14.25" customHeight="1">
      <c r="C99" s="50"/>
      <c r="D99" s="50"/>
      <c r="E99" s="50"/>
      <c r="F99" s="50"/>
      <c r="N99" s="16"/>
    </row>
    <row r="100" ht="14.25" customHeight="1">
      <c r="C100" s="50"/>
      <c r="D100" s="50"/>
      <c r="E100" s="50"/>
      <c r="F100" s="50"/>
      <c r="N100" s="16"/>
    </row>
    <row r="101" ht="14.25" customHeight="1">
      <c r="C101" s="50"/>
      <c r="D101" s="50"/>
      <c r="E101" s="50"/>
      <c r="F101" s="50"/>
      <c r="N101" s="16"/>
    </row>
    <row r="102" ht="14.25" customHeight="1">
      <c r="C102" s="50"/>
      <c r="D102" s="50"/>
      <c r="E102" s="50"/>
      <c r="F102" s="50"/>
      <c r="N102" s="16"/>
    </row>
    <row r="103" ht="14.25" customHeight="1">
      <c r="C103" s="50"/>
      <c r="D103" s="50"/>
      <c r="E103" s="50"/>
      <c r="F103" s="50"/>
      <c r="N103" s="16"/>
    </row>
    <row r="104" ht="14.25" customHeight="1">
      <c r="C104" s="50"/>
      <c r="D104" s="50"/>
      <c r="E104" s="50"/>
      <c r="F104" s="50"/>
      <c r="N104" s="16"/>
    </row>
    <row r="105" ht="14.25" customHeight="1">
      <c r="C105" s="50"/>
      <c r="D105" s="50"/>
      <c r="E105" s="50"/>
      <c r="F105" s="50"/>
      <c r="N105" s="16"/>
    </row>
    <row r="106" ht="14.25" customHeight="1">
      <c r="C106" s="50"/>
      <c r="D106" s="50"/>
      <c r="E106" s="50"/>
      <c r="F106" s="50"/>
      <c r="N106" s="16"/>
    </row>
    <row r="107" ht="14.25" customHeight="1">
      <c r="C107" s="50"/>
      <c r="D107" s="50"/>
      <c r="E107" s="50"/>
      <c r="F107" s="50"/>
      <c r="N107" s="16"/>
    </row>
    <row r="108" ht="14.25" customHeight="1">
      <c r="C108" s="50"/>
      <c r="D108" s="50"/>
      <c r="E108" s="50"/>
      <c r="F108" s="50"/>
      <c r="N108" s="16"/>
    </row>
    <row r="109" ht="14.25" customHeight="1">
      <c r="C109" s="50"/>
      <c r="D109" s="50"/>
      <c r="E109" s="50"/>
      <c r="F109" s="50"/>
      <c r="N109" s="16"/>
    </row>
    <row r="110" ht="14.25" customHeight="1">
      <c r="C110" s="50"/>
      <c r="D110" s="50"/>
      <c r="E110" s="50"/>
      <c r="F110" s="50"/>
      <c r="N110" s="16"/>
    </row>
    <row r="111" ht="14.25" customHeight="1">
      <c r="C111" s="50"/>
      <c r="D111" s="50"/>
      <c r="E111" s="50"/>
      <c r="F111" s="50"/>
      <c r="N111" s="16"/>
    </row>
    <row r="112" ht="14.25" customHeight="1">
      <c r="C112" s="50"/>
      <c r="D112" s="50"/>
      <c r="E112" s="50"/>
      <c r="F112" s="50"/>
      <c r="N112" s="16"/>
    </row>
    <row r="113" ht="14.25" customHeight="1">
      <c r="C113" s="50"/>
      <c r="D113" s="50"/>
      <c r="E113" s="50"/>
      <c r="F113" s="50"/>
      <c r="N113" s="16"/>
    </row>
    <row r="114" ht="14.25" customHeight="1">
      <c r="C114" s="50"/>
      <c r="D114" s="50"/>
      <c r="E114" s="50"/>
      <c r="F114" s="50"/>
      <c r="N114" s="16"/>
    </row>
    <row r="115" ht="14.25" customHeight="1">
      <c r="C115" s="50"/>
      <c r="D115" s="50"/>
      <c r="E115" s="50"/>
      <c r="F115" s="50"/>
      <c r="N115" s="16"/>
    </row>
    <row r="116" ht="14.25" customHeight="1">
      <c r="C116" s="50"/>
      <c r="D116" s="50"/>
      <c r="E116" s="50"/>
      <c r="F116" s="50"/>
      <c r="N116" s="16"/>
    </row>
    <row r="117" ht="14.25" customHeight="1">
      <c r="C117" s="50"/>
      <c r="D117" s="50"/>
      <c r="E117" s="50"/>
      <c r="F117" s="50"/>
      <c r="N117" s="16"/>
    </row>
    <row r="118" ht="14.25" customHeight="1">
      <c r="C118" s="50"/>
      <c r="D118" s="50"/>
      <c r="E118" s="50"/>
      <c r="F118" s="50"/>
      <c r="N118" s="16"/>
    </row>
    <row r="119" ht="14.25" customHeight="1">
      <c r="C119" s="50"/>
      <c r="D119" s="50"/>
      <c r="E119" s="50"/>
      <c r="F119" s="50"/>
      <c r="N119" s="16"/>
    </row>
    <row r="120" ht="14.25" customHeight="1">
      <c r="C120" s="50"/>
      <c r="D120" s="50"/>
      <c r="E120" s="50"/>
      <c r="F120" s="50"/>
      <c r="N120" s="16"/>
    </row>
    <row r="121" ht="14.25" customHeight="1">
      <c r="C121" s="50"/>
      <c r="D121" s="50"/>
      <c r="E121" s="50"/>
      <c r="F121" s="50"/>
      <c r="N121" s="16"/>
    </row>
    <row r="122" ht="14.25" customHeight="1">
      <c r="C122" s="50"/>
      <c r="D122" s="50"/>
      <c r="E122" s="50"/>
      <c r="F122" s="50"/>
      <c r="N122" s="16"/>
    </row>
    <row r="123" ht="14.25" customHeight="1">
      <c r="C123" s="50"/>
      <c r="D123" s="50"/>
      <c r="E123" s="50"/>
      <c r="F123" s="50"/>
      <c r="N123" s="16"/>
    </row>
    <row r="124" ht="14.25" customHeight="1">
      <c r="C124" s="50"/>
      <c r="D124" s="50"/>
      <c r="E124" s="50"/>
      <c r="F124" s="50"/>
      <c r="N124" s="16"/>
    </row>
    <row r="125" ht="14.25" customHeight="1">
      <c r="C125" s="50"/>
      <c r="D125" s="50"/>
      <c r="E125" s="50"/>
      <c r="F125" s="50"/>
      <c r="N125" s="16"/>
    </row>
    <row r="126" ht="14.25" customHeight="1">
      <c r="C126" s="50"/>
      <c r="D126" s="50"/>
      <c r="E126" s="50"/>
      <c r="F126" s="50"/>
      <c r="N126" s="16"/>
    </row>
    <row r="127" ht="14.25" customHeight="1">
      <c r="C127" s="50"/>
      <c r="D127" s="50"/>
      <c r="E127" s="50"/>
      <c r="F127" s="50"/>
      <c r="N127" s="16"/>
    </row>
    <row r="128" ht="14.25" customHeight="1">
      <c r="C128" s="50"/>
      <c r="D128" s="50"/>
      <c r="E128" s="50"/>
      <c r="F128" s="50"/>
      <c r="N128" s="16"/>
    </row>
    <row r="129" ht="14.25" customHeight="1">
      <c r="C129" s="50"/>
      <c r="D129" s="50"/>
      <c r="E129" s="50"/>
      <c r="F129" s="50"/>
      <c r="N129" s="16"/>
    </row>
    <row r="130" ht="14.25" customHeight="1">
      <c r="C130" s="50"/>
      <c r="D130" s="50"/>
      <c r="E130" s="50"/>
      <c r="F130" s="50"/>
      <c r="N130" s="16"/>
    </row>
    <row r="131" ht="14.25" customHeight="1">
      <c r="C131" s="50"/>
      <c r="D131" s="50"/>
      <c r="E131" s="50"/>
      <c r="F131" s="50"/>
      <c r="N131" s="16"/>
    </row>
    <row r="132" ht="14.25" customHeight="1">
      <c r="C132" s="50"/>
      <c r="D132" s="50"/>
      <c r="E132" s="50"/>
      <c r="F132" s="50"/>
      <c r="N132" s="16"/>
    </row>
    <row r="133" ht="14.25" customHeight="1">
      <c r="C133" s="50"/>
      <c r="D133" s="50"/>
      <c r="E133" s="50"/>
      <c r="F133" s="50"/>
      <c r="N133" s="16"/>
    </row>
    <row r="134" ht="14.25" customHeight="1">
      <c r="C134" s="50"/>
      <c r="D134" s="50"/>
      <c r="E134" s="50"/>
      <c r="F134" s="50"/>
      <c r="N134" s="16"/>
    </row>
    <row r="135" ht="14.25" customHeight="1">
      <c r="C135" s="50"/>
      <c r="D135" s="50"/>
      <c r="E135" s="50"/>
      <c r="F135" s="50"/>
      <c r="N135" s="16"/>
    </row>
    <row r="136" ht="14.25" customHeight="1">
      <c r="C136" s="50"/>
      <c r="D136" s="50"/>
      <c r="E136" s="50"/>
      <c r="F136" s="50"/>
      <c r="N136" s="16"/>
    </row>
    <row r="137" ht="14.25" customHeight="1">
      <c r="C137" s="50"/>
      <c r="D137" s="50"/>
      <c r="E137" s="50"/>
      <c r="F137" s="50"/>
      <c r="N137" s="16"/>
    </row>
    <row r="138" ht="14.25" customHeight="1">
      <c r="C138" s="50"/>
      <c r="D138" s="50"/>
      <c r="E138" s="50"/>
      <c r="F138" s="50"/>
      <c r="N138" s="16"/>
    </row>
    <row r="139" ht="14.25" customHeight="1">
      <c r="C139" s="50"/>
      <c r="D139" s="50"/>
      <c r="E139" s="50"/>
      <c r="F139" s="50"/>
      <c r="N139" s="16"/>
    </row>
    <row r="140" ht="14.25" customHeight="1">
      <c r="C140" s="50"/>
      <c r="D140" s="50"/>
      <c r="E140" s="50"/>
      <c r="F140" s="50"/>
      <c r="N140" s="16"/>
    </row>
    <row r="141" ht="14.25" customHeight="1">
      <c r="C141" s="50"/>
      <c r="D141" s="50"/>
      <c r="E141" s="50"/>
      <c r="F141" s="50"/>
      <c r="N141" s="16"/>
    </row>
    <row r="142" ht="14.25" customHeight="1">
      <c r="C142" s="50"/>
      <c r="D142" s="50"/>
      <c r="E142" s="50"/>
      <c r="F142" s="50"/>
      <c r="N142" s="16"/>
    </row>
    <row r="143" ht="14.25" customHeight="1">
      <c r="C143" s="50"/>
      <c r="D143" s="50"/>
      <c r="E143" s="50"/>
      <c r="F143" s="50"/>
      <c r="N143" s="16"/>
    </row>
    <row r="144" ht="14.25" customHeight="1">
      <c r="C144" s="50"/>
      <c r="D144" s="50"/>
      <c r="E144" s="50"/>
      <c r="F144" s="50"/>
      <c r="N144" s="16"/>
    </row>
    <row r="145" ht="14.25" customHeight="1">
      <c r="C145" s="50"/>
      <c r="D145" s="50"/>
      <c r="E145" s="50"/>
      <c r="F145" s="50"/>
      <c r="N145" s="16"/>
    </row>
    <row r="146" ht="14.25" customHeight="1">
      <c r="C146" s="50"/>
      <c r="D146" s="50"/>
      <c r="E146" s="50"/>
      <c r="F146" s="50"/>
      <c r="N146" s="16"/>
    </row>
    <row r="147" ht="14.25" customHeight="1">
      <c r="C147" s="50"/>
      <c r="D147" s="50"/>
      <c r="E147" s="50"/>
      <c r="F147" s="50"/>
      <c r="N147" s="16"/>
    </row>
    <row r="148" ht="14.25" customHeight="1">
      <c r="C148" s="50"/>
      <c r="D148" s="50"/>
      <c r="E148" s="50"/>
      <c r="F148" s="50"/>
      <c r="N148" s="16"/>
    </row>
    <row r="149" ht="14.25" customHeight="1">
      <c r="C149" s="50"/>
      <c r="D149" s="50"/>
      <c r="E149" s="50"/>
      <c r="F149" s="50"/>
      <c r="N149" s="16"/>
    </row>
    <row r="150" ht="14.25" customHeight="1">
      <c r="C150" s="50"/>
      <c r="D150" s="50"/>
      <c r="E150" s="50"/>
      <c r="F150" s="50"/>
      <c r="N150" s="16"/>
    </row>
    <row r="151" ht="14.25" customHeight="1">
      <c r="C151" s="50"/>
      <c r="D151" s="50"/>
      <c r="E151" s="50"/>
      <c r="F151" s="50"/>
      <c r="N151" s="16"/>
    </row>
    <row r="152" ht="14.25" customHeight="1">
      <c r="C152" s="50"/>
      <c r="D152" s="50"/>
      <c r="E152" s="50"/>
      <c r="F152" s="50"/>
      <c r="N152" s="16"/>
    </row>
    <row r="153" ht="14.25" customHeight="1">
      <c r="C153" s="50"/>
      <c r="D153" s="50"/>
      <c r="E153" s="50"/>
      <c r="F153" s="50"/>
      <c r="N153" s="16"/>
    </row>
    <row r="154" ht="14.25" customHeight="1">
      <c r="C154" s="50"/>
      <c r="D154" s="50"/>
      <c r="E154" s="50"/>
      <c r="F154" s="50"/>
      <c r="N154" s="16"/>
    </row>
    <row r="155" ht="14.25" customHeight="1">
      <c r="C155" s="50"/>
      <c r="D155" s="50"/>
      <c r="E155" s="50"/>
      <c r="F155" s="50"/>
      <c r="N155" s="16"/>
    </row>
    <row r="156" ht="14.25" customHeight="1">
      <c r="C156" s="50"/>
      <c r="D156" s="50"/>
      <c r="E156" s="50"/>
      <c r="F156" s="50"/>
      <c r="N156" s="16"/>
    </row>
    <row r="157" ht="14.25" customHeight="1">
      <c r="C157" s="50"/>
      <c r="D157" s="50"/>
      <c r="E157" s="50"/>
      <c r="F157" s="50"/>
      <c r="N157" s="16"/>
    </row>
    <row r="158" ht="14.25" customHeight="1">
      <c r="C158" s="50"/>
      <c r="D158" s="50"/>
      <c r="E158" s="50"/>
      <c r="F158" s="50"/>
      <c r="N158" s="16"/>
    </row>
    <row r="159" ht="14.25" customHeight="1">
      <c r="C159" s="50"/>
      <c r="D159" s="50"/>
      <c r="E159" s="50"/>
      <c r="F159" s="50"/>
      <c r="N159" s="16"/>
    </row>
    <row r="160" ht="14.25" customHeight="1">
      <c r="C160" s="50"/>
      <c r="D160" s="50"/>
      <c r="E160" s="50"/>
      <c r="F160" s="50"/>
      <c r="N160" s="16"/>
    </row>
    <row r="161" ht="14.25" customHeight="1">
      <c r="C161" s="50"/>
      <c r="D161" s="50"/>
      <c r="E161" s="50"/>
      <c r="F161" s="50"/>
      <c r="N161" s="16"/>
    </row>
    <row r="162" ht="14.25" customHeight="1">
      <c r="C162" s="50"/>
      <c r="D162" s="50"/>
      <c r="E162" s="50"/>
      <c r="F162" s="50"/>
      <c r="N162" s="16"/>
    </row>
    <row r="163" ht="14.25" customHeight="1">
      <c r="C163" s="50"/>
      <c r="D163" s="50"/>
      <c r="E163" s="50"/>
      <c r="F163" s="50"/>
      <c r="N163" s="16"/>
    </row>
    <row r="164" ht="14.25" customHeight="1">
      <c r="C164" s="50"/>
      <c r="D164" s="50"/>
      <c r="E164" s="50"/>
      <c r="F164" s="50"/>
      <c r="N164" s="16"/>
    </row>
    <row r="165" ht="14.25" customHeight="1">
      <c r="C165" s="50"/>
      <c r="D165" s="50"/>
      <c r="E165" s="50"/>
      <c r="F165" s="50"/>
      <c r="N165" s="16"/>
    </row>
    <row r="166" ht="14.25" customHeight="1">
      <c r="C166" s="50"/>
      <c r="D166" s="50"/>
      <c r="E166" s="50"/>
      <c r="F166" s="50"/>
      <c r="N166" s="16"/>
    </row>
    <row r="167" ht="14.25" customHeight="1">
      <c r="C167" s="50"/>
      <c r="D167" s="50"/>
      <c r="E167" s="50"/>
      <c r="F167" s="50"/>
      <c r="N167" s="16"/>
    </row>
    <row r="168" ht="14.25" customHeight="1">
      <c r="C168" s="50"/>
      <c r="D168" s="50"/>
      <c r="E168" s="50"/>
      <c r="F168" s="50"/>
      <c r="N168" s="16"/>
    </row>
    <row r="169" ht="14.25" customHeight="1">
      <c r="C169" s="50"/>
      <c r="D169" s="50"/>
      <c r="E169" s="50"/>
      <c r="F169" s="50"/>
      <c r="N169" s="16"/>
    </row>
    <row r="170" ht="14.25" customHeight="1">
      <c r="C170" s="50"/>
      <c r="D170" s="50"/>
      <c r="E170" s="50"/>
      <c r="F170" s="50"/>
      <c r="N170" s="16"/>
    </row>
    <row r="171" ht="14.25" customHeight="1">
      <c r="C171" s="50"/>
      <c r="D171" s="50"/>
      <c r="E171" s="50"/>
      <c r="F171" s="50"/>
      <c r="N171" s="16"/>
    </row>
    <row r="172" ht="14.25" customHeight="1">
      <c r="C172" s="50"/>
      <c r="D172" s="50"/>
      <c r="E172" s="50"/>
      <c r="F172" s="50"/>
      <c r="N172" s="16"/>
    </row>
    <row r="173" ht="14.25" customHeight="1">
      <c r="C173" s="50"/>
      <c r="D173" s="50"/>
      <c r="E173" s="50"/>
      <c r="F173" s="50"/>
      <c r="N173" s="16"/>
    </row>
    <row r="174" ht="14.25" customHeight="1">
      <c r="C174" s="50"/>
      <c r="D174" s="50"/>
      <c r="E174" s="50"/>
      <c r="F174" s="50"/>
      <c r="N174" s="16"/>
    </row>
    <row r="175" ht="14.25" customHeight="1">
      <c r="C175" s="50"/>
      <c r="D175" s="50"/>
      <c r="E175" s="50"/>
      <c r="F175" s="50"/>
      <c r="N175" s="16"/>
    </row>
    <row r="176" ht="14.25" customHeight="1">
      <c r="C176" s="50"/>
      <c r="D176" s="50"/>
      <c r="E176" s="50"/>
      <c r="F176" s="50"/>
      <c r="N176" s="16"/>
    </row>
    <row r="177" ht="14.25" customHeight="1">
      <c r="C177" s="50"/>
      <c r="D177" s="50"/>
      <c r="E177" s="50"/>
      <c r="F177" s="50"/>
      <c r="N177" s="16"/>
    </row>
    <row r="178" ht="14.25" customHeight="1">
      <c r="C178" s="50"/>
      <c r="D178" s="50"/>
      <c r="E178" s="50"/>
      <c r="F178" s="50"/>
      <c r="N178" s="16"/>
    </row>
    <row r="179" ht="14.25" customHeight="1">
      <c r="C179" s="50"/>
      <c r="D179" s="50"/>
      <c r="E179" s="50"/>
      <c r="F179" s="50"/>
      <c r="N179" s="16"/>
    </row>
    <row r="180" ht="14.25" customHeight="1">
      <c r="C180" s="50"/>
      <c r="D180" s="50"/>
      <c r="E180" s="50"/>
      <c r="F180" s="50"/>
      <c r="N180" s="16"/>
    </row>
    <row r="181" ht="14.25" customHeight="1">
      <c r="C181" s="50"/>
      <c r="D181" s="50"/>
      <c r="E181" s="50"/>
      <c r="F181" s="50"/>
      <c r="N181" s="16"/>
    </row>
    <row r="182" ht="14.25" customHeight="1">
      <c r="C182" s="50"/>
      <c r="D182" s="50"/>
      <c r="E182" s="50"/>
      <c r="F182" s="50"/>
      <c r="N182" s="16"/>
    </row>
    <row r="183" ht="14.25" customHeight="1">
      <c r="C183" s="50"/>
      <c r="D183" s="50"/>
      <c r="E183" s="50"/>
      <c r="F183" s="50"/>
      <c r="N183" s="16"/>
    </row>
    <row r="184" ht="14.25" customHeight="1">
      <c r="C184" s="50"/>
      <c r="D184" s="50"/>
      <c r="E184" s="50"/>
      <c r="F184" s="50"/>
      <c r="N184" s="16"/>
    </row>
    <row r="185" ht="14.25" customHeight="1">
      <c r="C185" s="50"/>
      <c r="D185" s="50"/>
      <c r="E185" s="50"/>
      <c r="F185" s="50"/>
      <c r="N185" s="16"/>
    </row>
    <row r="186" ht="14.25" customHeight="1">
      <c r="C186" s="50"/>
      <c r="D186" s="50"/>
      <c r="E186" s="50"/>
      <c r="F186" s="50"/>
      <c r="N186" s="16"/>
    </row>
    <row r="187" ht="14.25" customHeight="1">
      <c r="C187" s="50"/>
      <c r="D187" s="50"/>
      <c r="E187" s="50"/>
      <c r="F187" s="50"/>
      <c r="N187" s="16"/>
    </row>
    <row r="188" ht="14.25" customHeight="1">
      <c r="C188" s="50"/>
      <c r="D188" s="50"/>
      <c r="E188" s="50"/>
      <c r="F188" s="50"/>
      <c r="N188" s="16"/>
    </row>
    <row r="189" ht="14.25" customHeight="1">
      <c r="C189" s="50"/>
      <c r="D189" s="50"/>
      <c r="E189" s="50"/>
      <c r="F189" s="50"/>
      <c r="N189" s="16"/>
    </row>
    <row r="190" ht="14.25" customHeight="1">
      <c r="C190" s="50"/>
      <c r="D190" s="50"/>
      <c r="E190" s="50"/>
      <c r="F190" s="50"/>
      <c r="N190" s="16"/>
    </row>
    <row r="191" ht="14.25" customHeight="1">
      <c r="C191" s="50"/>
      <c r="D191" s="50"/>
      <c r="E191" s="50"/>
      <c r="F191" s="50"/>
      <c r="N191" s="16"/>
    </row>
    <row r="192" ht="14.25" customHeight="1">
      <c r="C192" s="50"/>
      <c r="D192" s="50"/>
      <c r="E192" s="50"/>
      <c r="F192" s="50"/>
      <c r="N192" s="16"/>
    </row>
    <row r="193" ht="14.25" customHeight="1">
      <c r="C193" s="50"/>
      <c r="D193" s="50"/>
      <c r="E193" s="50"/>
      <c r="F193" s="50"/>
      <c r="N193" s="16"/>
    </row>
    <row r="194" ht="14.25" customHeight="1">
      <c r="C194" s="50"/>
      <c r="D194" s="50"/>
      <c r="E194" s="50"/>
      <c r="F194" s="50"/>
      <c r="N194" s="16"/>
    </row>
    <row r="195" ht="14.25" customHeight="1">
      <c r="C195" s="50"/>
      <c r="D195" s="50"/>
      <c r="E195" s="50"/>
      <c r="F195" s="50"/>
      <c r="N195" s="16"/>
    </row>
    <row r="196" ht="14.25" customHeight="1">
      <c r="C196" s="50"/>
      <c r="D196" s="50"/>
      <c r="E196" s="50"/>
      <c r="F196" s="50"/>
      <c r="N196" s="16"/>
    </row>
    <row r="197" ht="14.25" customHeight="1">
      <c r="C197" s="50"/>
      <c r="D197" s="50"/>
      <c r="E197" s="50"/>
      <c r="F197" s="50"/>
      <c r="N197" s="16"/>
    </row>
    <row r="198" ht="14.25" customHeight="1">
      <c r="C198" s="50"/>
      <c r="D198" s="50"/>
      <c r="E198" s="50"/>
      <c r="F198" s="50"/>
      <c r="N198" s="16"/>
    </row>
    <row r="199" ht="14.25" customHeight="1">
      <c r="C199" s="50"/>
      <c r="D199" s="50"/>
      <c r="E199" s="50"/>
      <c r="F199" s="50"/>
      <c r="N199" s="16"/>
    </row>
    <row r="200" ht="14.25" customHeight="1">
      <c r="C200" s="50"/>
      <c r="D200" s="50"/>
      <c r="E200" s="50"/>
      <c r="F200" s="50"/>
      <c r="N200" s="16"/>
    </row>
    <row r="201" ht="14.25" customHeight="1">
      <c r="C201" s="50"/>
      <c r="D201" s="50"/>
      <c r="E201" s="50"/>
      <c r="F201" s="50"/>
      <c r="N201" s="16"/>
    </row>
    <row r="202" ht="14.25" customHeight="1">
      <c r="C202" s="50"/>
      <c r="D202" s="50"/>
      <c r="E202" s="50"/>
      <c r="F202" s="50"/>
      <c r="N202" s="16"/>
    </row>
    <row r="203" ht="14.25" customHeight="1">
      <c r="C203" s="50"/>
      <c r="D203" s="50"/>
      <c r="E203" s="50"/>
      <c r="F203" s="50"/>
      <c r="N203" s="16"/>
    </row>
    <row r="204" ht="14.25" customHeight="1">
      <c r="C204" s="50"/>
      <c r="D204" s="50"/>
      <c r="E204" s="50"/>
      <c r="F204" s="50"/>
      <c r="N204" s="16"/>
    </row>
    <row r="205" ht="14.25" customHeight="1">
      <c r="C205" s="50"/>
      <c r="D205" s="50"/>
      <c r="E205" s="50"/>
      <c r="F205" s="50"/>
      <c r="N205" s="16"/>
    </row>
    <row r="206" ht="14.25" customHeight="1">
      <c r="C206" s="50"/>
      <c r="D206" s="50"/>
      <c r="E206" s="50"/>
      <c r="F206" s="50"/>
      <c r="N206" s="16"/>
    </row>
    <row r="207" ht="14.25" customHeight="1">
      <c r="C207" s="50"/>
      <c r="D207" s="50"/>
      <c r="E207" s="50"/>
      <c r="F207" s="50"/>
      <c r="N207" s="16"/>
    </row>
    <row r="208" ht="14.25" customHeight="1">
      <c r="C208" s="50"/>
      <c r="D208" s="50"/>
      <c r="E208" s="50"/>
      <c r="F208" s="50"/>
      <c r="N208" s="16"/>
    </row>
    <row r="209" ht="14.25" customHeight="1">
      <c r="C209" s="50"/>
      <c r="D209" s="50"/>
      <c r="E209" s="50"/>
      <c r="F209" s="50"/>
      <c r="N209" s="16"/>
    </row>
    <row r="210" ht="14.25" customHeight="1">
      <c r="C210" s="50"/>
      <c r="D210" s="50"/>
      <c r="E210" s="50"/>
      <c r="F210" s="50"/>
      <c r="N210" s="16"/>
    </row>
    <row r="211" ht="14.25" customHeight="1">
      <c r="C211" s="50"/>
      <c r="D211" s="50"/>
      <c r="E211" s="50"/>
      <c r="F211" s="50"/>
      <c r="N211" s="16"/>
    </row>
    <row r="212" ht="14.25" customHeight="1">
      <c r="C212" s="50"/>
      <c r="D212" s="50"/>
      <c r="E212" s="50"/>
      <c r="F212" s="50"/>
      <c r="N212" s="16"/>
    </row>
    <row r="213" ht="14.25" customHeight="1">
      <c r="C213" s="50"/>
      <c r="D213" s="50"/>
      <c r="E213" s="50"/>
      <c r="F213" s="50"/>
      <c r="N213" s="16"/>
    </row>
    <row r="214" ht="14.25" customHeight="1">
      <c r="C214" s="50"/>
      <c r="D214" s="50"/>
      <c r="E214" s="50"/>
      <c r="F214" s="50"/>
      <c r="N214" s="16"/>
    </row>
    <row r="215" ht="14.25" customHeight="1">
      <c r="C215" s="50"/>
      <c r="D215" s="50"/>
      <c r="E215" s="50"/>
      <c r="F215" s="50"/>
      <c r="N215" s="16"/>
    </row>
    <row r="216" ht="14.25" customHeight="1">
      <c r="C216" s="50"/>
      <c r="D216" s="50"/>
      <c r="E216" s="50"/>
      <c r="F216" s="50"/>
      <c r="N216" s="16"/>
    </row>
    <row r="217" ht="14.25" customHeight="1">
      <c r="C217" s="50"/>
      <c r="D217" s="50"/>
      <c r="E217" s="50"/>
      <c r="F217" s="50"/>
      <c r="N217" s="16"/>
    </row>
    <row r="218" ht="14.25" customHeight="1">
      <c r="C218" s="50"/>
      <c r="D218" s="50"/>
      <c r="E218" s="50"/>
      <c r="F218" s="50"/>
      <c r="N218" s="16"/>
    </row>
    <row r="219" ht="14.25" customHeight="1">
      <c r="C219" s="50"/>
      <c r="D219" s="50"/>
      <c r="E219" s="50"/>
      <c r="F219" s="50"/>
      <c r="N219" s="16"/>
    </row>
    <row r="220" ht="14.25" customHeight="1">
      <c r="C220" s="50"/>
      <c r="D220" s="50"/>
      <c r="E220" s="50"/>
      <c r="F220" s="50"/>
      <c r="N220" s="16"/>
    </row>
    <row r="221" ht="14.25" customHeight="1">
      <c r="C221" s="50"/>
      <c r="D221" s="50"/>
      <c r="E221" s="50"/>
      <c r="F221" s="50"/>
      <c r="N221" s="16"/>
    </row>
    <row r="222" ht="14.25" customHeight="1">
      <c r="C222" s="50"/>
      <c r="D222" s="50"/>
      <c r="E222" s="50"/>
      <c r="F222" s="50"/>
      <c r="N222" s="16"/>
    </row>
    <row r="223" ht="14.25" customHeight="1">
      <c r="C223" s="50"/>
      <c r="D223" s="50"/>
      <c r="E223" s="50"/>
      <c r="F223" s="50"/>
      <c r="N223" s="16"/>
    </row>
    <row r="224" ht="14.25" customHeight="1">
      <c r="C224" s="50"/>
      <c r="D224" s="50"/>
      <c r="E224" s="50"/>
      <c r="F224" s="50"/>
      <c r="N224" s="16"/>
    </row>
    <row r="225" ht="14.25" customHeight="1">
      <c r="C225" s="50"/>
      <c r="D225" s="50"/>
      <c r="E225" s="50"/>
      <c r="F225" s="50"/>
      <c r="N225" s="16"/>
    </row>
    <row r="226" ht="14.25" customHeight="1">
      <c r="C226" s="50"/>
      <c r="D226" s="50"/>
      <c r="E226" s="50"/>
      <c r="F226" s="50"/>
      <c r="N226" s="16"/>
    </row>
    <row r="227" ht="14.25" customHeight="1">
      <c r="C227" s="50"/>
      <c r="D227" s="50"/>
      <c r="E227" s="50"/>
      <c r="F227" s="50"/>
      <c r="N227" s="16"/>
    </row>
    <row r="228" ht="14.25" customHeight="1">
      <c r="C228" s="50"/>
      <c r="D228" s="50"/>
      <c r="E228" s="50"/>
      <c r="F228" s="50"/>
      <c r="N228" s="16"/>
    </row>
    <row r="229" ht="14.25" customHeight="1">
      <c r="C229" s="50"/>
      <c r="D229" s="50"/>
      <c r="E229" s="50"/>
      <c r="F229" s="50"/>
      <c r="N229" s="16"/>
    </row>
    <row r="230" ht="14.25" customHeight="1">
      <c r="C230" s="50"/>
      <c r="D230" s="50"/>
      <c r="E230" s="50"/>
      <c r="F230" s="50"/>
      <c r="N230" s="16"/>
    </row>
    <row r="231" ht="14.25" customHeight="1">
      <c r="C231" s="50"/>
      <c r="D231" s="50"/>
      <c r="E231" s="50"/>
      <c r="F231" s="50"/>
      <c r="N231" s="16"/>
    </row>
    <row r="232" ht="14.25" customHeight="1">
      <c r="C232" s="50"/>
      <c r="D232" s="50"/>
      <c r="E232" s="50"/>
      <c r="F232" s="50"/>
      <c r="N232" s="16"/>
    </row>
    <row r="233" ht="14.25" customHeight="1">
      <c r="C233" s="50"/>
      <c r="D233" s="50"/>
      <c r="E233" s="50"/>
      <c r="F233" s="50"/>
      <c r="N233" s="16"/>
    </row>
    <row r="234" ht="14.25" customHeight="1">
      <c r="C234" s="50"/>
      <c r="D234" s="50"/>
      <c r="E234" s="50"/>
      <c r="F234" s="50"/>
      <c r="N234" s="16"/>
    </row>
    <row r="235" ht="14.25" customHeight="1">
      <c r="C235" s="50"/>
      <c r="D235" s="50"/>
      <c r="E235" s="50"/>
      <c r="F235" s="50"/>
      <c r="N235" s="16"/>
    </row>
    <row r="236" ht="14.25" customHeight="1">
      <c r="C236" s="50"/>
      <c r="D236" s="50"/>
      <c r="E236" s="50"/>
      <c r="F236" s="50"/>
      <c r="N236" s="16"/>
    </row>
    <row r="237" ht="14.25" customHeight="1">
      <c r="C237" s="50"/>
      <c r="D237" s="50"/>
      <c r="E237" s="50"/>
      <c r="F237" s="50"/>
      <c r="N237" s="16"/>
    </row>
    <row r="238" ht="14.25" customHeight="1">
      <c r="C238" s="50"/>
      <c r="D238" s="50"/>
      <c r="E238" s="50"/>
      <c r="F238" s="50"/>
      <c r="N238" s="16"/>
    </row>
    <row r="239" ht="14.25" customHeight="1">
      <c r="C239" s="50"/>
      <c r="D239" s="50"/>
      <c r="E239" s="50"/>
      <c r="F239" s="50"/>
      <c r="N239" s="16"/>
    </row>
    <row r="240" ht="14.25" customHeight="1">
      <c r="C240" s="50"/>
      <c r="D240" s="50"/>
      <c r="E240" s="50"/>
      <c r="F240" s="50"/>
      <c r="N240" s="16"/>
    </row>
    <row r="241" ht="14.25" customHeight="1">
      <c r="C241" s="50"/>
      <c r="D241" s="50"/>
      <c r="E241" s="50"/>
      <c r="F241" s="50"/>
      <c r="N241" s="16"/>
    </row>
    <row r="242" ht="14.25" customHeight="1">
      <c r="C242" s="50"/>
      <c r="D242" s="50"/>
      <c r="E242" s="50"/>
      <c r="F242" s="50"/>
      <c r="N242" s="16"/>
    </row>
    <row r="243" ht="14.25" customHeight="1">
      <c r="C243" s="50"/>
      <c r="D243" s="50"/>
      <c r="E243" s="50"/>
      <c r="F243" s="50"/>
      <c r="N243" s="16"/>
    </row>
    <row r="244" ht="14.25" customHeight="1">
      <c r="C244" s="50"/>
      <c r="D244" s="50"/>
      <c r="E244" s="50"/>
      <c r="F244" s="50"/>
      <c r="N244" s="16"/>
    </row>
    <row r="245" ht="14.25" customHeight="1">
      <c r="C245" s="50"/>
      <c r="D245" s="50"/>
      <c r="E245" s="50"/>
      <c r="F245" s="50"/>
      <c r="N245" s="16"/>
    </row>
    <row r="246" ht="14.25" customHeight="1">
      <c r="C246" s="50"/>
      <c r="D246" s="50"/>
      <c r="E246" s="50"/>
      <c r="F246" s="50"/>
      <c r="N246" s="16"/>
    </row>
    <row r="247" ht="14.25" customHeight="1">
      <c r="C247" s="50"/>
      <c r="D247" s="50"/>
      <c r="E247" s="50"/>
      <c r="F247" s="50"/>
      <c r="N247" s="16"/>
    </row>
    <row r="248" ht="14.25" customHeight="1">
      <c r="C248" s="50"/>
      <c r="D248" s="50"/>
      <c r="E248" s="50"/>
      <c r="F248" s="50"/>
      <c r="N248" s="16"/>
    </row>
    <row r="249" ht="14.25" customHeight="1">
      <c r="C249" s="50"/>
      <c r="D249" s="50"/>
      <c r="E249" s="50"/>
      <c r="F249" s="50"/>
      <c r="N249" s="16"/>
    </row>
    <row r="250" ht="14.25" customHeight="1">
      <c r="C250" s="50"/>
      <c r="D250" s="50"/>
      <c r="E250" s="50"/>
      <c r="F250" s="50"/>
      <c r="N250" s="16"/>
    </row>
    <row r="251" ht="14.25" customHeight="1">
      <c r="C251" s="50"/>
      <c r="D251" s="50"/>
      <c r="E251" s="50"/>
      <c r="F251" s="50"/>
      <c r="N251" s="16"/>
    </row>
    <row r="252" ht="14.25" customHeight="1">
      <c r="C252" s="50"/>
      <c r="D252" s="50"/>
      <c r="E252" s="50"/>
      <c r="F252" s="50"/>
      <c r="N252" s="16"/>
    </row>
    <row r="253" ht="14.25" customHeight="1">
      <c r="C253" s="50"/>
      <c r="D253" s="50"/>
      <c r="E253" s="50"/>
      <c r="F253" s="50"/>
      <c r="N253" s="16"/>
    </row>
    <row r="254" ht="14.25" customHeight="1">
      <c r="C254" s="50"/>
      <c r="D254" s="50"/>
      <c r="E254" s="50"/>
      <c r="F254" s="50"/>
      <c r="N254" s="16"/>
    </row>
    <row r="255" ht="14.25" customHeight="1">
      <c r="C255" s="50"/>
      <c r="D255" s="50"/>
      <c r="E255" s="50"/>
      <c r="F255" s="50"/>
      <c r="N255" s="16"/>
    </row>
    <row r="256" ht="14.25" customHeight="1">
      <c r="C256" s="50"/>
      <c r="D256" s="50"/>
      <c r="E256" s="50"/>
      <c r="F256" s="50"/>
      <c r="N256" s="16"/>
    </row>
    <row r="257" ht="14.25" customHeight="1">
      <c r="C257" s="50"/>
      <c r="D257" s="50"/>
      <c r="E257" s="50"/>
      <c r="F257" s="50"/>
      <c r="N257" s="16"/>
    </row>
    <row r="258" ht="14.25" customHeight="1">
      <c r="C258" s="50"/>
      <c r="D258" s="50"/>
      <c r="E258" s="50"/>
      <c r="F258" s="50"/>
      <c r="N258" s="16"/>
    </row>
    <row r="259" ht="14.25" customHeight="1">
      <c r="C259" s="50"/>
      <c r="D259" s="50"/>
      <c r="E259" s="50"/>
      <c r="F259" s="50"/>
      <c r="N259" s="16"/>
    </row>
    <row r="260" ht="14.25" customHeight="1">
      <c r="C260" s="50"/>
      <c r="D260" s="50"/>
      <c r="E260" s="50"/>
      <c r="F260" s="50"/>
      <c r="N260" s="16"/>
    </row>
    <row r="261" ht="14.25" customHeight="1">
      <c r="C261" s="50"/>
      <c r="D261" s="50"/>
      <c r="E261" s="50"/>
      <c r="F261" s="50"/>
      <c r="N261" s="16"/>
    </row>
    <row r="262" ht="14.25" customHeight="1">
      <c r="C262" s="50"/>
      <c r="D262" s="50"/>
      <c r="E262" s="50"/>
      <c r="F262" s="50"/>
      <c r="N262" s="16"/>
    </row>
    <row r="263" ht="14.25" customHeight="1">
      <c r="C263" s="50"/>
      <c r="D263" s="50"/>
      <c r="E263" s="50"/>
      <c r="F263" s="50"/>
      <c r="N263" s="16"/>
    </row>
    <row r="264" ht="14.25" customHeight="1">
      <c r="C264" s="50"/>
      <c r="D264" s="50"/>
      <c r="E264" s="50"/>
      <c r="F264" s="50"/>
      <c r="N264" s="16"/>
    </row>
    <row r="265" ht="14.25" customHeight="1">
      <c r="C265" s="50"/>
      <c r="D265" s="50"/>
      <c r="E265" s="50"/>
      <c r="F265" s="50"/>
      <c r="N265" s="16"/>
    </row>
    <row r="266" ht="14.25" customHeight="1">
      <c r="C266" s="50"/>
      <c r="D266" s="50"/>
      <c r="E266" s="50"/>
      <c r="F266" s="50"/>
      <c r="N266" s="16"/>
    </row>
    <row r="267" ht="14.25" customHeight="1">
      <c r="C267" s="50"/>
      <c r="D267" s="50"/>
      <c r="E267" s="50"/>
      <c r="F267" s="50"/>
      <c r="N267" s="16"/>
    </row>
    <row r="268" ht="14.25" customHeight="1">
      <c r="C268" s="50"/>
      <c r="D268" s="50"/>
      <c r="E268" s="50"/>
      <c r="F268" s="50"/>
      <c r="N268" s="16"/>
    </row>
    <row r="269" ht="14.25" customHeight="1">
      <c r="C269" s="50"/>
      <c r="D269" s="50"/>
      <c r="E269" s="50"/>
      <c r="F269" s="50"/>
      <c r="N269" s="16"/>
    </row>
    <row r="270" ht="14.25" customHeight="1">
      <c r="C270" s="50"/>
      <c r="D270" s="50"/>
      <c r="E270" s="50"/>
      <c r="F270" s="50"/>
      <c r="N270" s="16"/>
    </row>
    <row r="271" ht="14.25" customHeight="1">
      <c r="C271" s="50"/>
      <c r="D271" s="50"/>
      <c r="E271" s="50"/>
      <c r="F271" s="50"/>
      <c r="N271" s="16"/>
    </row>
    <row r="272" ht="14.25" customHeight="1">
      <c r="C272" s="50"/>
      <c r="D272" s="50"/>
      <c r="E272" s="50"/>
      <c r="F272" s="50"/>
      <c r="N272" s="16"/>
    </row>
    <row r="273" ht="14.25" customHeight="1">
      <c r="C273" s="50"/>
      <c r="D273" s="50"/>
      <c r="E273" s="50"/>
      <c r="F273" s="50"/>
      <c r="N273" s="16"/>
    </row>
    <row r="274" ht="14.25" customHeight="1">
      <c r="C274" s="50"/>
      <c r="D274" s="50"/>
      <c r="E274" s="50"/>
      <c r="F274" s="50"/>
      <c r="N274" s="16"/>
    </row>
    <row r="275" ht="14.25" customHeight="1">
      <c r="C275" s="50"/>
      <c r="D275" s="50"/>
      <c r="E275" s="50"/>
      <c r="F275" s="50"/>
      <c r="N275" s="16"/>
    </row>
    <row r="276" ht="14.25" customHeight="1">
      <c r="C276" s="50"/>
      <c r="D276" s="50"/>
      <c r="E276" s="50"/>
      <c r="F276" s="50"/>
      <c r="N276" s="16"/>
    </row>
    <row r="277" ht="14.25" customHeight="1">
      <c r="C277" s="50"/>
      <c r="D277" s="50"/>
      <c r="E277" s="50"/>
      <c r="F277" s="50"/>
      <c r="N277" s="16"/>
    </row>
    <row r="278" ht="14.25" customHeight="1">
      <c r="C278" s="50"/>
      <c r="D278" s="50"/>
      <c r="E278" s="50"/>
      <c r="F278" s="50"/>
      <c r="N278" s="16"/>
    </row>
    <row r="279" ht="14.25" customHeight="1">
      <c r="C279" s="50"/>
      <c r="D279" s="50"/>
      <c r="E279" s="50"/>
      <c r="F279" s="50"/>
      <c r="N279" s="16"/>
    </row>
    <row r="280" ht="14.25" customHeight="1">
      <c r="C280" s="50"/>
      <c r="D280" s="50"/>
      <c r="E280" s="50"/>
      <c r="F280" s="50"/>
      <c r="N280" s="16"/>
    </row>
    <row r="281" ht="14.25" customHeight="1">
      <c r="C281" s="50"/>
      <c r="D281" s="50"/>
      <c r="E281" s="50"/>
      <c r="F281" s="50"/>
      <c r="N281" s="16"/>
    </row>
    <row r="282" ht="14.25" customHeight="1">
      <c r="C282" s="50"/>
      <c r="D282" s="50"/>
      <c r="E282" s="50"/>
      <c r="F282" s="50"/>
      <c r="N282" s="16"/>
    </row>
    <row r="283" ht="14.25" customHeight="1">
      <c r="C283" s="50"/>
      <c r="D283" s="50"/>
      <c r="E283" s="50"/>
      <c r="F283" s="50"/>
      <c r="N283" s="16"/>
    </row>
    <row r="284" ht="14.25" customHeight="1">
      <c r="C284" s="50"/>
      <c r="D284" s="50"/>
      <c r="E284" s="50"/>
      <c r="F284" s="50"/>
      <c r="N284" s="16"/>
    </row>
    <row r="285" ht="14.25" customHeight="1">
      <c r="C285" s="50"/>
      <c r="D285" s="50"/>
      <c r="E285" s="50"/>
      <c r="F285" s="50"/>
      <c r="N285" s="16"/>
    </row>
    <row r="286" ht="14.25" customHeight="1">
      <c r="C286" s="50"/>
      <c r="D286" s="50"/>
      <c r="E286" s="50"/>
      <c r="F286" s="50"/>
      <c r="N286" s="16"/>
    </row>
    <row r="287" ht="14.25" customHeight="1">
      <c r="C287" s="50"/>
      <c r="D287" s="50"/>
      <c r="E287" s="50"/>
      <c r="F287" s="50"/>
      <c r="N287" s="16"/>
    </row>
    <row r="288" ht="14.25" customHeight="1">
      <c r="C288" s="50"/>
      <c r="D288" s="50"/>
      <c r="E288" s="50"/>
      <c r="F288" s="50"/>
      <c r="N288" s="16"/>
    </row>
    <row r="289" ht="14.25" customHeight="1">
      <c r="C289" s="50"/>
      <c r="D289" s="50"/>
      <c r="E289" s="50"/>
      <c r="F289" s="50"/>
      <c r="N289" s="16"/>
    </row>
    <row r="290" ht="14.25" customHeight="1">
      <c r="C290" s="50"/>
      <c r="D290" s="50"/>
      <c r="E290" s="50"/>
      <c r="F290" s="50"/>
      <c r="N290" s="16"/>
    </row>
    <row r="291" ht="14.25" customHeight="1">
      <c r="C291" s="50"/>
      <c r="D291" s="50"/>
      <c r="E291" s="50"/>
      <c r="F291" s="50"/>
      <c r="N291" s="16"/>
    </row>
    <row r="292" ht="14.25" customHeight="1">
      <c r="C292" s="50"/>
      <c r="D292" s="50"/>
      <c r="E292" s="50"/>
      <c r="F292" s="50"/>
      <c r="N292" s="16"/>
    </row>
    <row r="293" ht="14.25" customHeight="1">
      <c r="C293" s="50"/>
      <c r="D293" s="50"/>
      <c r="E293" s="50"/>
      <c r="F293" s="50"/>
      <c r="N293" s="16"/>
    </row>
    <row r="294" ht="14.25" customHeight="1">
      <c r="C294" s="50"/>
      <c r="D294" s="50"/>
      <c r="E294" s="50"/>
      <c r="F294" s="50"/>
      <c r="N294" s="16"/>
    </row>
    <row r="295" ht="14.25" customHeight="1">
      <c r="C295" s="50"/>
      <c r="D295" s="50"/>
      <c r="E295" s="50"/>
      <c r="F295" s="50"/>
      <c r="N295" s="16"/>
    </row>
    <row r="296" ht="14.25" customHeight="1">
      <c r="C296" s="50"/>
      <c r="D296" s="50"/>
      <c r="E296" s="50"/>
      <c r="F296" s="50"/>
      <c r="N296" s="16"/>
    </row>
    <row r="297" ht="14.25" customHeight="1">
      <c r="C297" s="50"/>
      <c r="D297" s="50"/>
      <c r="E297" s="50"/>
      <c r="F297" s="50"/>
      <c r="N297" s="16"/>
    </row>
    <row r="298" ht="14.25" customHeight="1">
      <c r="C298" s="50"/>
      <c r="D298" s="50"/>
      <c r="E298" s="50"/>
      <c r="F298" s="50"/>
      <c r="N298" s="16"/>
    </row>
    <row r="299" ht="14.25" customHeight="1">
      <c r="C299" s="50"/>
      <c r="D299" s="50"/>
      <c r="E299" s="50"/>
      <c r="F299" s="50"/>
      <c r="N299" s="16"/>
    </row>
    <row r="300" ht="14.25" customHeight="1">
      <c r="C300" s="50"/>
      <c r="D300" s="50"/>
      <c r="E300" s="50"/>
      <c r="F300" s="50"/>
      <c r="N300" s="16"/>
    </row>
    <row r="301" ht="14.25" customHeight="1">
      <c r="C301" s="50"/>
      <c r="D301" s="50"/>
      <c r="E301" s="50"/>
      <c r="F301" s="50"/>
      <c r="N301" s="16"/>
    </row>
    <row r="302" ht="14.25" customHeight="1">
      <c r="C302" s="50"/>
      <c r="D302" s="50"/>
      <c r="E302" s="50"/>
      <c r="F302" s="50"/>
      <c r="N302" s="16"/>
    </row>
    <row r="303" ht="14.25" customHeight="1">
      <c r="C303" s="50"/>
      <c r="D303" s="50"/>
      <c r="E303" s="50"/>
      <c r="F303" s="50"/>
      <c r="N303" s="16"/>
    </row>
    <row r="304" ht="14.25" customHeight="1">
      <c r="C304" s="50"/>
      <c r="D304" s="50"/>
      <c r="E304" s="50"/>
      <c r="F304" s="50"/>
      <c r="N304" s="16"/>
    </row>
    <row r="305" ht="14.25" customHeight="1">
      <c r="C305" s="50"/>
      <c r="D305" s="50"/>
      <c r="E305" s="50"/>
      <c r="F305" s="50"/>
      <c r="N305" s="16"/>
    </row>
    <row r="306" ht="14.25" customHeight="1">
      <c r="C306" s="50"/>
      <c r="D306" s="50"/>
      <c r="E306" s="50"/>
      <c r="F306" s="50"/>
      <c r="N306" s="16"/>
    </row>
    <row r="307" ht="14.25" customHeight="1">
      <c r="C307" s="50"/>
      <c r="D307" s="50"/>
      <c r="E307" s="50"/>
      <c r="F307" s="50"/>
      <c r="N307" s="16"/>
    </row>
    <row r="308" ht="14.25" customHeight="1">
      <c r="C308" s="50"/>
      <c r="D308" s="50"/>
      <c r="E308" s="50"/>
      <c r="F308" s="50"/>
      <c r="N308" s="16"/>
    </row>
    <row r="309" ht="14.25" customHeight="1">
      <c r="C309" s="50"/>
      <c r="D309" s="50"/>
      <c r="E309" s="50"/>
      <c r="F309" s="50"/>
      <c r="N309" s="16"/>
    </row>
    <row r="310" ht="14.25" customHeight="1">
      <c r="C310" s="50"/>
      <c r="D310" s="50"/>
      <c r="E310" s="50"/>
      <c r="F310" s="50"/>
      <c r="N310" s="16"/>
    </row>
    <row r="311" ht="14.25" customHeight="1">
      <c r="C311" s="50"/>
      <c r="D311" s="50"/>
      <c r="E311" s="50"/>
      <c r="F311" s="50"/>
      <c r="N311" s="16"/>
    </row>
    <row r="312" ht="14.25" customHeight="1">
      <c r="C312" s="50"/>
      <c r="D312" s="50"/>
      <c r="E312" s="50"/>
      <c r="F312" s="50"/>
      <c r="N312" s="16"/>
    </row>
    <row r="313" ht="14.25" customHeight="1">
      <c r="C313" s="50"/>
      <c r="D313" s="50"/>
      <c r="E313" s="50"/>
      <c r="F313" s="50"/>
      <c r="N313" s="16"/>
    </row>
    <row r="314" ht="14.25" customHeight="1">
      <c r="C314" s="50"/>
      <c r="D314" s="50"/>
      <c r="E314" s="50"/>
      <c r="F314" s="50"/>
      <c r="N314" s="16"/>
    </row>
    <row r="315" ht="14.25" customHeight="1">
      <c r="C315" s="50"/>
      <c r="D315" s="50"/>
      <c r="E315" s="50"/>
      <c r="F315" s="50"/>
      <c r="N315" s="16"/>
    </row>
    <row r="316" ht="14.25" customHeight="1">
      <c r="C316" s="50"/>
      <c r="D316" s="50"/>
      <c r="E316" s="50"/>
      <c r="F316" s="50"/>
      <c r="N316" s="16"/>
    </row>
    <row r="317" ht="14.25" customHeight="1">
      <c r="C317" s="50"/>
      <c r="D317" s="50"/>
      <c r="E317" s="50"/>
      <c r="F317" s="50"/>
      <c r="N317" s="16"/>
    </row>
    <row r="318" ht="14.25" customHeight="1">
      <c r="C318" s="50"/>
      <c r="D318" s="50"/>
      <c r="E318" s="50"/>
      <c r="F318" s="50"/>
      <c r="N318" s="16"/>
    </row>
    <row r="319" ht="14.25" customHeight="1">
      <c r="C319" s="50"/>
      <c r="D319" s="50"/>
      <c r="E319" s="50"/>
      <c r="F319" s="50"/>
      <c r="N319" s="16"/>
    </row>
    <row r="320" ht="14.25" customHeight="1">
      <c r="C320" s="50"/>
      <c r="D320" s="50"/>
      <c r="E320" s="50"/>
      <c r="F320" s="50"/>
      <c r="N320" s="16"/>
    </row>
    <row r="321" ht="14.25" customHeight="1">
      <c r="C321" s="50"/>
      <c r="D321" s="50"/>
      <c r="E321" s="50"/>
      <c r="F321" s="50"/>
      <c r="N321" s="16"/>
    </row>
    <row r="322" ht="14.25" customHeight="1">
      <c r="C322" s="50"/>
      <c r="D322" s="50"/>
      <c r="E322" s="50"/>
      <c r="F322" s="50"/>
      <c r="N322" s="16"/>
    </row>
    <row r="323" ht="14.25" customHeight="1">
      <c r="C323" s="50"/>
      <c r="D323" s="50"/>
      <c r="E323" s="50"/>
      <c r="F323" s="50"/>
      <c r="N323" s="16"/>
    </row>
    <row r="324" ht="14.25" customHeight="1">
      <c r="C324" s="50"/>
      <c r="D324" s="50"/>
      <c r="E324" s="50"/>
      <c r="F324" s="50"/>
      <c r="N324" s="16"/>
    </row>
    <row r="325" ht="14.25" customHeight="1">
      <c r="C325" s="50"/>
      <c r="D325" s="50"/>
      <c r="E325" s="50"/>
      <c r="F325" s="50"/>
      <c r="N325" s="16"/>
    </row>
    <row r="326" ht="14.25" customHeight="1">
      <c r="C326" s="50"/>
      <c r="D326" s="50"/>
      <c r="E326" s="50"/>
      <c r="F326" s="50"/>
      <c r="N326" s="16"/>
    </row>
    <row r="327" ht="14.25" customHeight="1">
      <c r="C327" s="50"/>
      <c r="D327" s="50"/>
      <c r="E327" s="50"/>
      <c r="F327" s="50"/>
      <c r="N327" s="16"/>
    </row>
    <row r="328" ht="14.25" customHeight="1">
      <c r="C328" s="50"/>
      <c r="D328" s="50"/>
      <c r="E328" s="50"/>
      <c r="F328" s="50"/>
      <c r="N328" s="16"/>
    </row>
    <row r="329" ht="14.25" customHeight="1">
      <c r="C329" s="50"/>
      <c r="D329" s="50"/>
      <c r="E329" s="50"/>
      <c r="F329" s="50"/>
      <c r="N329" s="16"/>
    </row>
    <row r="330" ht="14.25" customHeight="1">
      <c r="C330" s="50"/>
      <c r="D330" s="50"/>
      <c r="E330" s="50"/>
      <c r="F330" s="50"/>
      <c r="N330" s="16"/>
    </row>
    <row r="331" ht="14.25" customHeight="1">
      <c r="C331" s="50"/>
      <c r="D331" s="50"/>
      <c r="E331" s="50"/>
      <c r="F331" s="50"/>
      <c r="N331" s="16"/>
    </row>
    <row r="332" ht="14.25" customHeight="1">
      <c r="C332" s="50"/>
      <c r="D332" s="50"/>
      <c r="E332" s="50"/>
      <c r="F332" s="50"/>
      <c r="N332" s="16"/>
    </row>
    <row r="333" ht="14.25" customHeight="1">
      <c r="C333" s="50"/>
      <c r="D333" s="50"/>
      <c r="E333" s="50"/>
      <c r="F333" s="50"/>
      <c r="N333" s="16"/>
    </row>
    <row r="334" ht="14.25" customHeight="1">
      <c r="C334" s="50"/>
      <c r="D334" s="50"/>
      <c r="E334" s="50"/>
      <c r="F334" s="50"/>
      <c r="N334" s="16"/>
    </row>
    <row r="335" ht="14.25" customHeight="1">
      <c r="C335" s="50"/>
      <c r="D335" s="50"/>
      <c r="E335" s="50"/>
      <c r="F335" s="50"/>
      <c r="N335" s="16"/>
    </row>
    <row r="336" ht="14.25" customHeight="1">
      <c r="C336" s="50"/>
      <c r="D336" s="50"/>
      <c r="E336" s="50"/>
      <c r="F336" s="50"/>
      <c r="N336" s="16"/>
    </row>
    <row r="337" ht="14.25" customHeight="1">
      <c r="C337" s="50"/>
      <c r="D337" s="50"/>
      <c r="E337" s="50"/>
      <c r="F337" s="50"/>
      <c r="N337" s="16"/>
    </row>
    <row r="338" ht="14.25" customHeight="1">
      <c r="C338" s="50"/>
      <c r="D338" s="50"/>
      <c r="E338" s="50"/>
      <c r="F338" s="50"/>
      <c r="N338" s="16"/>
    </row>
    <row r="339" ht="14.25" customHeight="1">
      <c r="C339" s="50"/>
      <c r="D339" s="50"/>
      <c r="E339" s="50"/>
      <c r="F339" s="50"/>
      <c r="N339" s="16"/>
    </row>
    <row r="340" ht="14.25" customHeight="1">
      <c r="C340" s="50"/>
      <c r="D340" s="50"/>
      <c r="E340" s="50"/>
      <c r="F340" s="50"/>
      <c r="N340" s="16"/>
    </row>
    <row r="341" ht="14.25" customHeight="1">
      <c r="C341" s="50"/>
      <c r="D341" s="50"/>
      <c r="E341" s="50"/>
      <c r="F341" s="50"/>
      <c r="N341" s="16"/>
    </row>
    <row r="342" ht="14.25" customHeight="1">
      <c r="C342" s="50"/>
      <c r="D342" s="50"/>
      <c r="E342" s="50"/>
      <c r="F342" s="50"/>
      <c r="N342" s="16"/>
    </row>
    <row r="343" ht="14.25" customHeight="1">
      <c r="C343" s="50"/>
      <c r="D343" s="50"/>
      <c r="E343" s="50"/>
      <c r="F343" s="50"/>
      <c r="N343" s="16"/>
    </row>
    <row r="344" ht="14.25" customHeight="1">
      <c r="C344" s="50"/>
      <c r="D344" s="50"/>
      <c r="E344" s="50"/>
      <c r="F344" s="50"/>
      <c r="N344" s="16"/>
    </row>
    <row r="345" ht="14.25" customHeight="1">
      <c r="C345" s="50"/>
      <c r="D345" s="50"/>
      <c r="E345" s="50"/>
      <c r="F345" s="50"/>
      <c r="N345" s="16"/>
    </row>
    <row r="346" ht="14.25" customHeight="1">
      <c r="C346" s="50"/>
      <c r="D346" s="50"/>
      <c r="E346" s="50"/>
      <c r="F346" s="50"/>
      <c r="N346" s="16"/>
    </row>
    <row r="347" ht="14.25" customHeight="1">
      <c r="C347" s="50"/>
      <c r="D347" s="50"/>
      <c r="E347" s="50"/>
      <c r="F347" s="50"/>
      <c r="N347" s="16"/>
    </row>
    <row r="348" ht="14.25" customHeight="1">
      <c r="C348" s="50"/>
      <c r="D348" s="50"/>
      <c r="E348" s="50"/>
      <c r="F348" s="50"/>
      <c r="N348" s="16"/>
    </row>
    <row r="349" ht="14.25" customHeight="1">
      <c r="C349" s="50"/>
      <c r="D349" s="50"/>
      <c r="E349" s="50"/>
      <c r="F349" s="50"/>
      <c r="N349" s="16"/>
    </row>
    <row r="350" ht="14.25" customHeight="1">
      <c r="C350" s="50"/>
      <c r="D350" s="50"/>
      <c r="E350" s="50"/>
      <c r="F350" s="50"/>
      <c r="N350" s="16"/>
    </row>
    <row r="351" ht="14.25" customHeight="1">
      <c r="C351" s="50"/>
      <c r="D351" s="50"/>
      <c r="E351" s="50"/>
      <c r="F351" s="50"/>
      <c r="N351" s="16"/>
    </row>
    <row r="352" ht="14.25" customHeight="1">
      <c r="C352" s="50"/>
      <c r="D352" s="50"/>
      <c r="E352" s="50"/>
      <c r="F352" s="50"/>
      <c r="N352" s="16"/>
    </row>
    <row r="353" ht="14.25" customHeight="1">
      <c r="C353" s="50"/>
      <c r="D353" s="50"/>
      <c r="E353" s="50"/>
      <c r="F353" s="50"/>
      <c r="N353" s="16"/>
    </row>
    <row r="354" ht="14.25" customHeight="1">
      <c r="C354" s="50"/>
      <c r="D354" s="50"/>
      <c r="E354" s="50"/>
      <c r="F354" s="50"/>
      <c r="N354" s="16"/>
    </row>
    <row r="355" ht="14.25" customHeight="1">
      <c r="C355" s="50"/>
      <c r="D355" s="50"/>
      <c r="E355" s="50"/>
      <c r="F355" s="50"/>
      <c r="N355" s="16"/>
    </row>
    <row r="356" ht="14.25" customHeight="1">
      <c r="C356" s="50"/>
      <c r="D356" s="50"/>
      <c r="E356" s="50"/>
      <c r="F356" s="50"/>
      <c r="N356" s="16"/>
    </row>
    <row r="357" ht="14.25" customHeight="1">
      <c r="C357" s="50"/>
      <c r="D357" s="50"/>
      <c r="E357" s="50"/>
      <c r="F357" s="50"/>
      <c r="N357" s="16"/>
    </row>
    <row r="358" ht="14.25" customHeight="1">
      <c r="C358" s="50"/>
      <c r="D358" s="50"/>
      <c r="E358" s="50"/>
      <c r="F358" s="50"/>
      <c r="N358" s="16"/>
    </row>
    <row r="359" ht="14.25" customHeight="1">
      <c r="C359" s="50"/>
      <c r="D359" s="50"/>
      <c r="E359" s="50"/>
      <c r="F359" s="50"/>
      <c r="N359" s="16"/>
    </row>
    <row r="360" ht="14.25" customHeight="1">
      <c r="C360" s="50"/>
      <c r="D360" s="50"/>
      <c r="E360" s="50"/>
      <c r="F360" s="50"/>
      <c r="N360" s="16"/>
    </row>
    <row r="361" ht="14.25" customHeight="1">
      <c r="C361" s="50"/>
      <c r="D361" s="50"/>
      <c r="E361" s="50"/>
      <c r="F361" s="50"/>
      <c r="N361" s="16"/>
    </row>
    <row r="362" ht="14.25" customHeight="1">
      <c r="C362" s="50"/>
      <c r="D362" s="50"/>
      <c r="E362" s="50"/>
      <c r="F362" s="50"/>
      <c r="N362" s="16"/>
    </row>
    <row r="363" ht="14.25" customHeight="1">
      <c r="C363" s="50"/>
      <c r="D363" s="50"/>
      <c r="E363" s="50"/>
      <c r="F363" s="50"/>
      <c r="N363" s="16"/>
    </row>
    <row r="364" ht="14.25" customHeight="1">
      <c r="C364" s="50"/>
      <c r="D364" s="50"/>
      <c r="E364" s="50"/>
      <c r="F364" s="50"/>
      <c r="N364" s="16"/>
    </row>
    <row r="365" ht="14.25" customHeight="1">
      <c r="C365" s="50"/>
      <c r="D365" s="50"/>
      <c r="E365" s="50"/>
      <c r="F365" s="50"/>
      <c r="N365" s="16"/>
    </row>
    <row r="366" ht="14.25" customHeight="1">
      <c r="C366" s="50"/>
      <c r="D366" s="50"/>
      <c r="E366" s="50"/>
      <c r="F366" s="50"/>
      <c r="N366" s="16"/>
    </row>
    <row r="367" ht="14.25" customHeight="1">
      <c r="C367" s="50"/>
      <c r="D367" s="50"/>
      <c r="E367" s="50"/>
      <c r="F367" s="50"/>
      <c r="N367" s="16"/>
    </row>
    <row r="368" ht="14.25" customHeight="1">
      <c r="C368" s="50"/>
      <c r="D368" s="50"/>
      <c r="E368" s="50"/>
      <c r="F368" s="50"/>
      <c r="N368" s="16"/>
    </row>
    <row r="369" ht="14.25" customHeight="1">
      <c r="C369" s="50"/>
      <c r="D369" s="50"/>
      <c r="E369" s="50"/>
      <c r="F369" s="50"/>
      <c r="N369" s="16"/>
    </row>
    <row r="370" ht="14.25" customHeight="1">
      <c r="C370" s="50"/>
      <c r="D370" s="50"/>
      <c r="E370" s="50"/>
      <c r="F370" s="50"/>
      <c r="N370" s="16"/>
    </row>
    <row r="371" ht="14.25" customHeight="1">
      <c r="C371" s="50"/>
      <c r="D371" s="50"/>
      <c r="E371" s="50"/>
      <c r="F371" s="50"/>
      <c r="N371" s="16"/>
    </row>
    <row r="372" ht="14.25" customHeight="1">
      <c r="C372" s="50"/>
      <c r="D372" s="50"/>
      <c r="E372" s="50"/>
      <c r="F372" s="50"/>
      <c r="N372" s="16"/>
    </row>
    <row r="373" ht="14.25" customHeight="1">
      <c r="C373" s="50"/>
      <c r="D373" s="50"/>
      <c r="E373" s="50"/>
      <c r="F373" s="50"/>
      <c r="N373" s="16"/>
    </row>
    <row r="374" ht="14.25" customHeight="1">
      <c r="C374" s="50"/>
      <c r="D374" s="50"/>
      <c r="E374" s="50"/>
      <c r="F374" s="50"/>
      <c r="N374" s="16"/>
    </row>
    <row r="375" ht="14.25" customHeight="1">
      <c r="C375" s="50"/>
      <c r="D375" s="50"/>
      <c r="E375" s="50"/>
      <c r="F375" s="50"/>
      <c r="N375" s="16"/>
    </row>
    <row r="376" ht="14.25" customHeight="1">
      <c r="C376" s="50"/>
      <c r="D376" s="50"/>
      <c r="E376" s="50"/>
      <c r="F376" s="50"/>
      <c r="N376" s="16"/>
    </row>
    <row r="377" ht="14.25" customHeight="1">
      <c r="C377" s="50"/>
      <c r="D377" s="50"/>
      <c r="E377" s="50"/>
      <c r="F377" s="50"/>
      <c r="N377" s="16"/>
    </row>
    <row r="378" ht="14.25" customHeight="1">
      <c r="C378" s="50"/>
      <c r="D378" s="50"/>
      <c r="E378" s="50"/>
      <c r="F378" s="50"/>
      <c r="N378" s="16"/>
    </row>
    <row r="379" ht="14.25" customHeight="1">
      <c r="C379" s="50"/>
      <c r="D379" s="50"/>
      <c r="E379" s="50"/>
      <c r="F379" s="50"/>
      <c r="N379" s="16"/>
    </row>
    <row r="380" ht="14.25" customHeight="1">
      <c r="C380" s="50"/>
      <c r="D380" s="50"/>
      <c r="E380" s="50"/>
      <c r="F380" s="50"/>
      <c r="N380" s="16"/>
    </row>
    <row r="381" ht="14.25" customHeight="1">
      <c r="C381" s="50"/>
      <c r="D381" s="50"/>
      <c r="E381" s="50"/>
      <c r="F381" s="50"/>
      <c r="N381" s="16"/>
    </row>
    <row r="382" ht="14.25" customHeight="1">
      <c r="C382" s="50"/>
      <c r="D382" s="50"/>
      <c r="E382" s="50"/>
      <c r="F382" s="50"/>
      <c r="N382" s="16"/>
    </row>
    <row r="383" ht="14.25" customHeight="1">
      <c r="C383" s="50"/>
      <c r="D383" s="50"/>
      <c r="E383" s="50"/>
      <c r="F383" s="50"/>
      <c r="N383" s="16"/>
    </row>
    <row r="384" ht="14.25" customHeight="1">
      <c r="C384" s="50"/>
      <c r="D384" s="50"/>
      <c r="E384" s="50"/>
      <c r="F384" s="50"/>
      <c r="N384" s="16"/>
    </row>
    <row r="385" ht="14.25" customHeight="1">
      <c r="C385" s="50"/>
      <c r="D385" s="50"/>
      <c r="E385" s="50"/>
      <c r="F385" s="50"/>
      <c r="N385" s="16"/>
    </row>
    <row r="386" ht="14.25" customHeight="1">
      <c r="C386" s="50"/>
      <c r="D386" s="50"/>
      <c r="E386" s="50"/>
      <c r="F386" s="50"/>
      <c r="N386" s="16"/>
    </row>
    <row r="387" ht="14.25" customHeight="1">
      <c r="C387" s="50"/>
      <c r="D387" s="50"/>
      <c r="E387" s="50"/>
      <c r="F387" s="50"/>
      <c r="N387" s="16"/>
    </row>
    <row r="388" ht="14.25" customHeight="1">
      <c r="C388" s="50"/>
      <c r="D388" s="50"/>
      <c r="E388" s="50"/>
      <c r="F388" s="50"/>
      <c r="N388" s="16"/>
    </row>
    <row r="389" ht="14.25" customHeight="1">
      <c r="C389" s="50"/>
      <c r="D389" s="50"/>
      <c r="E389" s="50"/>
      <c r="F389" s="50"/>
      <c r="N389" s="16"/>
    </row>
    <row r="390" ht="14.25" customHeight="1">
      <c r="C390" s="50"/>
      <c r="D390" s="50"/>
      <c r="E390" s="50"/>
      <c r="F390" s="50"/>
      <c r="N390" s="16"/>
    </row>
    <row r="391" ht="14.25" customHeight="1">
      <c r="C391" s="50"/>
      <c r="D391" s="50"/>
      <c r="E391" s="50"/>
      <c r="F391" s="50"/>
      <c r="N391" s="16"/>
    </row>
    <row r="392" ht="14.25" customHeight="1">
      <c r="C392" s="50"/>
      <c r="D392" s="50"/>
      <c r="E392" s="50"/>
      <c r="F392" s="50"/>
      <c r="N392" s="16"/>
    </row>
    <row r="393" ht="14.25" customHeight="1">
      <c r="C393" s="50"/>
      <c r="D393" s="50"/>
      <c r="E393" s="50"/>
      <c r="F393" s="50"/>
      <c r="N393" s="16"/>
    </row>
    <row r="394" ht="14.25" customHeight="1">
      <c r="C394" s="50"/>
      <c r="D394" s="50"/>
      <c r="E394" s="50"/>
      <c r="F394" s="50"/>
      <c r="N394" s="16"/>
    </row>
    <row r="395" ht="14.25" customHeight="1">
      <c r="C395" s="50"/>
      <c r="D395" s="50"/>
      <c r="E395" s="50"/>
      <c r="F395" s="50"/>
      <c r="N395" s="16"/>
    </row>
    <row r="396" ht="14.25" customHeight="1">
      <c r="C396" s="50"/>
      <c r="D396" s="50"/>
      <c r="E396" s="50"/>
      <c r="F396" s="50"/>
      <c r="N396" s="16"/>
    </row>
    <row r="397" ht="14.25" customHeight="1">
      <c r="C397" s="50"/>
      <c r="D397" s="50"/>
      <c r="E397" s="50"/>
      <c r="F397" s="50"/>
      <c r="N397" s="16"/>
    </row>
    <row r="398" ht="14.25" customHeight="1">
      <c r="C398" s="50"/>
      <c r="D398" s="50"/>
      <c r="E398" s="50"/>
      <c r="F398" s="50"/>
      <c r="N398" s="16"/>
    </row>
    <row r="399" ht="14.25" customHeight="1">
      <c r="C399" s="50"/>
      <c r="D399" s="50"/>
      <c r="E399" s="50"/>
      <c r="F399" s="50"/>
      <c r="N399" s="16"/>
    </row>
    <row r="400" ht="14.25" customHeight="1">
      <c r="C400" s="50"/>
      <c r="D400" s="50"/>
      <c r="E400" s="50"/>
      <c r="F400" s="50"/>
      <c r="N400" s="16"/>
    </row>
    <row r="401" ht="14.25" customHeight="1">
      <c r="C401" s="50"/>
      <c r="D401" s="50"/>
      <c r="E401" s="50"/>
      <c r="F401" s="50"/>
      <c r="N401" s="16"/>
    </row>
    <row r="402" ht="14.25" customHeight="1">
      <c r="C402" s="50"/>
      <c r="D402" s="50"/>
      <c r="E402" s="50"/>
      <c r="F402" s="50"/>
      <c r="N402" s="16"/>
    </row>
    <row r="403" ht="14.25" customHeight="1">
      <c r="C403" s="50"/>
      <c r="D403" s="50"/>
      <c r="E403" s="50"/>
      <c r="F403" s="50"/>
      <c r="N403" s="16"/>
    </row>
    <row r="404" ht="14.25" customHeight="1">
      <c r="C404" s="50"/>
      <c r="D404" s="50"/>
      <c r="E404" s="50"/>
      <c r="F404" s="50"/>
      <c r="N404" s="16"/>
    </row>
    <row r="405" ht="14.25" customHeight="1">
      <c r="C405" s="50"/>
      <c r="D405" s="50"/>
      <c r="E405" s="50"/>
      <c r="F405" s="50"/>
      <c r="N405" s="16"/>
    </row>
    <row r="406" ht="14.25" customHeight="1">
      <c r="C406" s="50"/>
      <c r="D406" s="50"/>
      <c r="E406" s="50"/>
      <c r="F406" s="50"/>
      <c r="N406" s="16"/>
    </row>
    <row r="407" ht="14.25" customHeight="1">
      <c r="C407" s="50"/>
      <c r="D407" s="50"/>
      <c r="E407" s="50"/>
      <c r="F407" s="50"/>
      <c r="N407" s="16"/>
    </row>
    <row r="408" ht="14.25" customHeight="1">
      <c r="C408" s="50"/>
      <c r="D408" s="50"/>
      <c r="E408" s="50"/>
      <c r="F408" s="50"/>
      <c r="N408" s="16"/>
    </row>
    <row r="409" ht="14.25" customHeight="1">
      <c r="C409" s="50"/>
      <c r="D409" s="50"/>
      <c r="E409" s="50"/>
      <c r="F409" s="50"/>
      <c r="N409" s="16"/>
    </row>
    <row r="410" ht="14.25" customHeight="1">
      <c r="C410" s="50"/>
      <c r="D410" s="50"/>
      <c r="E410" s="50"/>
      <c r="F410" s="50"/>
      <c r="N410" s="16"/>
    </row>
    <row r="411" ht="14.25" customHeight="1">
      <c r="C411" s="50"/>
      <c r="D411" s="50"/>
      <c r="E411" s="50"/>
      <c r="F411" s="50"/>
      <c r="N411" s="16"/>
    </row>
    <row r="412" ht="14.25" customHeight="1">
      <c r="C412" s="50"/>
      <c r="D412" s="50"/>
      <c r="E412" s="50"/>
      <c r="F412" s="50"/>
      <c r="N412" s="16"/>
    </row>
    <row r="413" ht="14.25" customHeight="1">
      <c r="C413" s="50"/>
      <c r="D413" s="50"/>
      <c r="E413" s="50"/>
      <c r="F413" s="50"/>
      <c r="N413" s="16"/>
    </row>
    <row r="414" ht="14.25" customHeight="1">
      <c r="C414" s="50"/>
      <c r="D414" s="50"/>
      <c r="E414" s="50"/>
      <c r="F414" s="50"/>
      <c r="N414" s="16"/>
    </row>
    <row r="415" ht="14.25" customHeight="1">
      <c r="C415" s="50"/>
      <c r="D415" s="50"/>
      <c r="E415" s="50"/>
      <c r="F415" s="50"/>
      <c r="N415" s="16"/>
    </row>
    <row r="416" ht="14.25" customHeight="1">
      <c r="C416" s="50"/>
      <c r="D416" s="50"/>
      <c r="E416" s="50"/>
      <c r="F416" s="50"/>
      <c r="N416" s="16"/>
    </row>
    <row r="417" ht="14.25" customHeight="1">
      <c r="C417" s="50"/>
      <c r="D417" s="50"/>
      <c r="E417" s="50"/>
      <c r="F417" s="50"/>
      <c r="N417" s="16"/>
    </row>
    <row r="418" ht="14.25" customHeight="1">
      <c r="C418" s="50"/>
      <c r="D418" s="50"/>
      <c r="E418" s="50"/>
      <c r="F418" s="50"/>
      <c r="N418" s="16"/>
    </row>
    <row r="419" ht="14.25" customHeight="1">
      <c r="C419" s="50"/>
      <c r="D419" s="50"/>
      <c r="E419" s="50"/>
      <c r="F419" s="50"/>
      <c r="N419" s="16"/>
    </row>
    <row r="420" ht="14.25" customHeight="1">
      <c r="C420" s="50"/>
      <c r="D420" s="50"/>
      <c r="E420" s="50"/>
      <c r="F420" s="50"/>
      <c r="N420" s="16"/>
    </row>
    <row r="421" ht="14.25" customHeight="1">
      <c r="C421" s="50"/>
      <c r="D421" s="50"/>
      <c r="E421" s="50"/>
      <c r="F421" s="50"/>
      <c r="N421" s="16"/>
    </row>
    <row r="422" ht="14.25" customHeight="1">
      <c r="C422" s="50"/>
      <c r="D422" s="50"/>
      <c r="E422" s="50"/>
      <c r="F422" s="50"/>
      <c r="N422" s="16"/>
    </row>
    <row r="423" ht="14.25" customHeight="1">
      <c r="C423" s="50"/>
      <c r="D423" s="50"/>
      <c r="E423" s="50"/>
      <c r="F423" s="50"/>
      <c r="N423" s="16"/>
    </row>
    <row r="424" ht="14.25" customHeight="1">
      <c r="C424" s="50"/>
      <c r="D424" s="50"/>
      <c r="E424" s="50"/>
      <c r="F424" s="50"/>
      <c r="N424" s="16"/>
    </row>
    <row r="425" ht="14.25" customHeight="1">
      <c r="C425" s="50"/>
      <c r="D425" s="50"/>
      <c r="E425" s="50"/>
      <c r="F425" s="50"/>
      <c r="N425" s="16"/>
    </row>
    <row r="426" ht="14.25" customHeight="1">
      <c r="C426" s="50"/>
      <c r="D426" s="50"/>
      <c r="E426" s="50"/>
      <c r="F426" s="50"/>
      <c r="N426" s="16"/>
    </row>
    <row r="427" ht="14.25" customHeight="1">
      <c r="C427" s="50"/>
      <c r="D427" s="50"/>
      <c r="E427" s="50"/>
      <c r="F427" s="50"/>
      <c r="N427" s="16"/>
    </row>
    <row r="428" ht="14.25" customHeight="1">
      <c r="C428" s="50"/>
      <c r="D428" s="50"/>
      <c r="E428" s="50"/>
      <c r="F428" s="50"/>
      <c r="N428" s="16"/>
    </row>
    <row r="429" ht="14.25" customHeight="1">
      <c r="C429" s="50"/>
      <c r="D429" s="50"/>
      <c r="E429" s="50"/>
      <c r="F429" s="50"/>
      <c r="N429" s="16"/>
    </row>
    <row r="430" ht="14.25" customHeight="1">
      <c r="C430" s="50"/>
      <c r="D430" s="50"/>
      <c r="E430" s="50"/>
      <c r="F430" s="50"/>
      <c r="N430" s="16"/>
    </row>
    <row r="431" ht="14.25" customHeight="1">
      <c r="C431" s="50"/>
      <c r="D431" s="50"/>
      <c r="E431" s="50"/>
      <c r="F431" s="50"/>
      <c r="N431" s="16"/>
    </row>
    <row r="432" ht="14.25" customHeight="1">
      <c r="C432" s="50"/>
      <c r="D432" s="50"/>
      <c r="E432" s="50"/>
      <c r="F432" s="50"/>
      <c r="N432" s="16"/>
    </row>
    <row r="433" ht="14.25" customHeight="1">
      <c r="C433" s="50"/>
      <c r="D433" s="50"/>
      <c r="E433" s="50"/>
      <c r="F433" s="50"/>
      <c r="N433" s="16"/>
    </row>
    <row r="434" ht="14.25" customHeight="1">
      <c r="C434" s="50"/>
      <c r="D434" s="50"/>
      <c r="E434" s="50"/>
      <c r="F434" s="50"/>
      <c r="N434" s="16"/>
    </row>
    <row r="435" ht="14.25" customHeight="1">
      <c r="C435" s="50"/>
      <c r="D435" s="50"/>
      <c r="E435" s="50"/>
      <c r="F435" s="50"/>
      <c r="N435" s="16"/>
    </row>
    <row r="436" ht="14.25" customHeight="1">
      <c r="C436" s="50"/>
      <c r="D436" s="50"/>
      <c r="E436" s="50"/>
      <c r="F436" s="50"/>
      <c r="N436" s="16"/>
    </row>
    <row r="437" ht="14.25" customHeight="1">
      <c r="C437" s="50"/>
      <c r="D437" s="50"/>
      <c r="E437" s="50"/>
      <c r="F437" s="50"/>
      <c r="N437" s="16"/>
    </row>
    <row r="438" ht="14.25" customHeight="1">
      <c r="C438" s="50"/>
      <c r="D438" s="50"/>
      <c r="E438" s="50"/>
      <c r="F438" s="50"/>
      <c r="N438" s="16"/>
    </row>
    <row r="439" ht="14.25" customHeight="1">
      <c r="C439" s="50"/>
      <c r="D439" s="50"/>
      <c r="E439" s="50"/>
      <c r="F439" s="50"/>
      <c r="N439" s="16"/>
    </row>
    <row r="440" ht="14.25" customHeight="1">
      <c r="C440" s="50"/>
      <c r="D440" s="50"/>
      <c r="E440" s="50"/>
      <c r="F440" s="50"/>
      <c r="N440" s="16"/>
    </row>
    <row r="441" ht="14.25" customHeight="1">
      <c r="C441" s="50"/>
      <c r="D441" s="50"/>
      <c r="E441" s="50"/>
      <c r="F441" s="50"/>
      <c r="N441" s="16"/>
    </row>
    <row r="442" ht="14.25" customHeight="1">
      <c r="C442" s="50"/>
      <c r="D442" s="50"/>
      <c r="E442" s="50"/>
      <c r="F442" s="50"/>
      <c r="N442" s="16"/>
    </row>
    <row r="443" ht="14.25" customHeight="1">
      <c r="C443" s="50"/>
      <c r="D443" s="50"/>
      <c r="E443" s="50"/>
      <c r="F443" s="50"/>
      <c r="N443" s="16"/>
    </row>
    <row r="444" ht="14.25" customHeight="1">
      <c r="C444" s="50"/>
      <c r="D444" s="50"/>
      <c r="E444" s="50"/>
      <c r="F444" s="50"/>
      <c r="N444" s="16"/>
    </row>
    <row r="445" ht="14.25" customHeight="1">
      <c r="C445" s="50"/>
      <c r="D445" s="50"/>
      <c r="E445" s="50"/>
      <c r="F445" s="50"/>
      <c r="N445" s="16"/>
    </row>
    <row r="446" ht="14.25" customHeight="1">
      <c r="C446" s="50"/>
      <c r="D446" s="50"/>
      <c r="E446" s="50"/>
      <c r="F446" s="50"/>
      <c r="N446" s="16"/>
    </row>
    <row r="447" ht="14.25" customHeight="1">
      <c r="C447" s="50"/>
      <c r="D447" s="50"/>
      <c r="E447" s="50"/>
      <c r="F447" s="50"/>
      <c r="N447" s="16"/>
    </row>
    <row r="448" ht="14.25" customHeight="1">
      <c r="C448" s="50"/>
      <c r="D448" s="50"/>
      <c r="E448" s="50"/>
      <c r="F448" s="50"/>
      <c r="N448" s="16"/>
    </row>
    <row r="449" ht="14.25" customHeight="1">
      <c r="C449" s="50"/>
      <c r="D449" s="50"/>
      <c r="E449" s="50"/>
      <c r="F449" s="50"/>
      <c r="N449" s="16"/>
    </row>
    <row r="450" ht="14.25" customHeight="1">
      <c r="C450" s="50"/>
      <c r="D450" s="50"/>
      <c r="E450" s="50"/>
      <c r="F450" s="50"/>
      <c r="N450" s="16"/>
    </row>
    <row r="451" ht="14.25" customHeight="1">
      <c r="C451" s="50"/>
      <c r="D451" s="50"/>
      <c r="E451" s="50"/>
      <c r="F451" s="50"/>
      <c r="N451" s="16"/>
    </row>
    <row r="452" ht="14.25" customHeight="1">
      <c r="C452" s="50"/>
      <c r="D452" s="50"/>
      <c r="E452" s="50"/>
      <c r="F452" s="50"/>
      <c r="N452" s="16"/>
    </row>
    <row r="453" ht="14.25" customHeight="1">
      <c r="C453" s="50"/>
      <c r="D453" s="50"/>
      <c r="E453" s="50"/>
      <c r="F453" s="50"/>
      <c r="N453" s="16"/>
    </row>
    <row r="454" ht="14.25" customHeight="1">
      <c r="C454" s="50"/>
      <c r="D454" s="50"/>
      <c r="E454" s="50"/>
      <c r="F454" s="50"/>
      <c r="N454" s="16"/>
    </row>
    <row r="455" ht="14.25" customHeight="1">
      <c r="C455" s="50"/>
      <c r="D455" s="50"/>
      <c r="E455" s="50"/>
      <c r="F455" s="50"/>
      <c r="N455" s="16"/>
    </row>
    <row r="456" ht="14.25" customHeight="1">
      <c r="C456" s="50"/>
      <c r="D456" s="50"/>
      <c r="E456" s="50"/>
      <c r="F456" s="50"/>
      <c r="N456" s="16"/>
    </row>
    <row r="457" ht="14.25" customHeight="1">
      <c r="C457" s="50"/>
      <c r="D457" s="50"/>
      <c r="E457" s="50"/>
      <c r="F457" s="50"/>
      <c r="N457" s="16"/>
    </row>
    <row r="458" ht="14.25" customHeight="1">
      <c r="C458" s="50"/>
      <c r="D458" s="50"/>
      <c r="E458" s="50"/>
      <c r="F458" s="50"/>
      <c r="N458" s="16"/>
    </row>
    <row r="459" ht="14.25" customHeight="1">
      <c r="C459" s="50"/>
      <c r="D459" s="50"/>
      <c r="E459" s="50"/>
      <c r="F459" s="50"/>
      <c r="N459" s="16"/>
    </row>
    <row r="460" ht="14.25" customHeight="1">
      <c r="C460" s="50"/>
      <c r="D460" s="50"/>
      <c r="E460" s="50"/>
      <c r="F460" s="50"/>
      <c r="N460" s="16"/>
    </row>
    <row r="461" ht="14.25" customHeight="1">
      <c r="C461" s="50"/>
      <c r="D461" s="50"/>
      <c r="E461" s="50"/>
      <c r="F461" s="50"/>
      <c r="N461" s="16"/>
    </row>
    <row r="462" ht="14.25" customHeight="1">
      <c r="C462" s="50"/>
      <c r="D462" s="50"/>
      <c r="E462" s="50"/>
      <c r="F462" s="50"/>
      <c r="N462" s="16"/>
    </row>
    <row r="463" ht="14.25" customHeight="1">
      <c r="C463" s="50"/>
      <c r="D463" s="50"/>
      <c r="E463" s="50"/>
      <c r="F463" s="50"/>
      <c r="N463" s="16"/>
    </row>
    <row r="464" ht="14.25" customHeight="1">
      <c r="C464" s="50"/>
      <c r="D464" s="50"/>
      <c r="E464" s="50"/>
      <c r="F464" s="50"/>
      <c r="N464" s="16"/>
    </row>
    <row r="465" ht="14.25" customHeight="1">
      <c r="C465" s="50"/>
      <c r="D465" s="50"/>
      <c r="E465" s="50"/>
      <c r="F465" s="50"/>
      <c r="N465" s="16"/>
    </row>
    <row r="466" ht="14.25" customHeight="1">
      <c r="C466" s="50"/>
      <c r="D466" s="50"/>
      <c r="E466" s="50"/>
      <c r="F466" s="50"/>
      <c r="N466" s="16"/>
    </row>
    <row r="467" ht="14.25" customHeight="1">
      <c r="C467" s="50"/>
      <c r="D467" s="50"/>
      <c r="E467" s="50"/>
      <c r="F467" s="50"/>
      <c r="N467" s="16"/>
    </row>
    <row r="468" ht="14.25" customHeight="1">
      <c r="C468" s="50"/>
      <c r="D468" s="50"/>
      <c r="E468" s="50"/>
      <c r="F468" s="50"/>
      <c r="N468" s="16"/>
    </row>
    <row r="469" ht="14.25" customHeight="1">
      <c r="C469" s="50"/>
      <c r="D469" s="50"/>
      <c r="E469" s="50"/>
      <c r="F469" s="50"/>
      <c r="N469" s="16"/>
    </row>
    <row r="470" ht="14.25" customHeight="1">
      <c r="C470" s="50"/>
      <c r="D470" s="50"/>
      <c r="E470" s="50"/>
      <c r="F470" s="50"/>
      <c r="N470" s="16"/>
    </row>
    <row r="471" ht="14.25" customHeight="1">
      <c r="C471" s="50"/>
      <c r="D471" s="50"/>
      <c r="E471" s="50"/>
      <c r="F471" s="50"/>
      <c r="N471" s="16"/>
    </row>
    <row r="472" ht="14.25" customHeight="1">
      <c r="C472" s="50"/>
      <c r="D472" s="50"/>
      <c r="E472" s="50"/>
      <c r="F472" s="50"/>
      <c r="N472" s="16"/>
    </row>
    <row r="473" ht="14.25" customHeight="1">
      <c r="C473" s="50"/>
      <c r="D473" s="50"/>
      <c r="E473" s="50"/>
      <c r="F473" s="50"/>
      <c r="N473" s="16"/>
    </row>
    <row r="474" ht="14.25" customHeight="1">
      <c r="C474" s="50"/>
      <c r="D474" s="50"/>
      <c r="E474" s="50"/>
      <c r="F474" s="50"/>
      <c r="N474" s="16"/>
    </row>
    <row r="475" ht="14.25" customHeight="1">
      <c r="C475" s="50"/>
      <c r="D475" s="50"/>
      <c r="E475" s="50"/>
      <c r="F475" s="50"/>
      <c r="N475" s="16"/>
    </row>
    <row r="476" ht="14.25" customHeight="1">
      <c r="C476" s="50"/>
      <c r="D476" s="50"/>
      <c r="E476" s="50"/>
      <c r="F476" s="50"/>
      <c r="N476" s="16"/>
    </row>
    <row r="477" ht="14.25" customHeight="1">
      <c r="C477" s="50"/>
      <c r="D477" s="50"/>
      <c r="E477" s="50"/>
      <c r="F477" s="50"/>
      <c r="N477" s="16"/>
    </row>
    <row r="478" ht="14.25" customHeight="1">
      <c r="C478" s="50"/>
      <c r="D478" s="50"/>
      <c r="E478" s="50"/>
      <c r="F478" s="50"/>
      <c r="N478" s="16"/>
    </row>
    <row r="479" ht="14.25" customHeight="1">
      <c r="C479" s="50"/>
      <c r="D479" s="50"/>
      <c r="E479" s="50"/>
      <c r="F479" s="50"/>
      <c r="N479" s="16"/>
    </row>
    <row r="480" ht="14.25" customHeight="1">
      <c r="C480" s="50"/>
      <c r="D480" s="50"/>
      <c r="E480" s="50"/>
      <c r="F480" s="50"/>
      <c r="N480" s="16"/>
    </row>
    <row r="481" ht="14.25" customHeight="1">
      <c r="C481" s="50"/>
      <c r="D481" s="50"/>
      <c r="E481" s="50"/>
      <c r="F481" s="50"/>
      <c r="N481" s="16"/>
    </row>
    <row r="482" ht="14.25" customHeight="1">
      <c r="C482" s="50"/>
      <c r="D482" s="50"/>
      <c r="E482" s="50"/>
      <c r="F482" s="50"/>
      <c r="N482" s="16"/>
    </row>
    <row r="483" ht="14.25" customHeight="1">
      <c r="C483" s="50"/>
      <c r="D483" s="50"/>
      <c r="E483" s="50"/>
      <c r="F483" s="50"/>
      <c r="N483" s="16"/>
    </row>
    <row r="484" ht="14.25" customHeight="1">
      <c r="C484" s="50"/>
      <c r="D484" s="50"/>
      <c r="E484" s="50"/>
      <c r="F484" s="50"/>
      <c r="N484" s="16"/>
    </row>
    <row r="485" ht="14.25" customHeight="1">
      <c r="C485" s="50"/>
      <c r="D485" s="50"/>
      <c r="E485" s="50"/>
      <c r="F485" s="50"/>
      <c r="N485" s="16"/>
    </row>
    <row r="486" ht="14.25" customHeight="1">
      <c r="C486" s="50"/>
      <c r="D486" s="50"/>
      <c r="E486" s="50"/>
      <c r="F486" s="50"/>
      <c r="N486" s="16"/>
    </row>
    <row r="487" ht="14.25" customHeight="1">
      <c r="C487" s="50"/>
      <c r="D487" s="50"/>
      <c r="E487" s="50"/>
      <c r="F487" s="50"/>
      <c r="N487" s="16"/>
    </row>
    <row r="488" ht="14.25" customHeight="1">
      <c r="C488" s="50"/>
      <c r="D488" s="50"/>
      <c r="E488" s="50"/>
      <c r="F488" s="50"/>
      <c r="N488" s="16"/>
    </row>
    <row r="489" ht="14.25" customHeight="1">
      <c r="C489" s="50"/>
      <c r="D489" s="50"/>
      <c r="E489" s="50"/>
      <c r="F489" s="50"/>
      <c r="N489" s="16"/>
    </row>
    <row r="490" ht="14.25" customHeight="1">
      <c r="C490" s="50"/>
      <c r="D490" s="50"/>
      <c r="E490" s="50"/>
      <c r="F490" s="50"/>
      <c r="N490" s="16"/>
    </row>
    <row r="491" ht="14.25" customHeight="1">
      <c r="C491" s="50"/>
      <c r="D491" s="50"/>
      <c r="E491" s="50"/>
      <c r="F491" s="50"/>
      <c r="N491" s="16"/>
    </row>
    <row r="492" ht="14.25" customHeight="1">
      <c r="C492" s="50"/>
      <c r="D492" s="50"/>
      <c r="E492" s="50"/>
      <c r="F492" s="50"/>
      <c r="N492" s="16"/>
    </row>
    <row r="493" ht="14.25" customHeight="1">
      <c r="C493" s="50"/>
      <c r="D493" s="50"/>
      <c r="E493" s="50"/>
      <c r="F493" s="50"/>
      <c r="N493" s="16"/>
    </row>
    <row r="494" ht="14.25" customHeight="1">
      <c r="C494" s="50"/>
      <c r="D494" s="50"/>
      <c r="E494" s="50"/>
      <c r="F494" s="50"/>
      <c r="N494" s="16"/>
    </row>
    <row r="495" ht="14.25" customHeight="1">
      <c r="C495" s="50"/>
      <c r="D495" s="50"/>
      <c r="E495" s="50"/>
      <c r="F495" s="50"/>
      <c r="N495" s="16"/>
    </row>
    <row r="496" ht="14.25" customHeight="1">
      <c r="C496" s="50"/>
      <c r="D496" s="50"/>
      <c r="E496" s="50"/>
      <c r="F496" s="50"/>
      <c r="N496" s="16"/>
    </row>
    <row r="497" ht="14.25" customHeight="1">
      <c r="C497" s="50"/>
      <c r="D497" s="50"/>
      <c r="E497" s="50"/>
      <c r="F497" s="50"/>
      <c r="N497" s="16"/>
    </row>
    <row r="498" ht="14.25" customHeight="1">
      <c r="C498" s="50"/>
      <c r="D498" s="50"/>
      <c r="E498" s="50"/>
      <c r="F498" s="50"/>
      <c r="N498" s="16"/>
    </row>
    <row r="499" ht="14.25" customHeight="1">
      <c r="C499" s="50"/>
      <c r="D499" s="50"/>
      <c r="E499" s="50"/>
      <c r="F499" s="50"/>
      <c r="N499" s="16"/>
    </row>
    <row r="500" ht="14.25" customHeight="1">
      <c r="C500" s="50"/>
      <c r="D500" s="50"/>
      <c r="E500" s="50"/>
      <c r="F500" s="50"/>
      <c r="N500" s="16"/>
    </row>
    <row r="501" ht="14.25" customHeight="1">
      <c r="C501" s="50"/>
      <c r="D501" s="50"/>
      <c r="E501" s="50"/>
      <c r="F501" s="50"/>
      <c r="N501" s="16"/>
    </row>
    <row r="502" ht="14.25" customHeight="1">
      <c r="C502" s="50"/>
      <c r="D502" s="50"/>
      <c r="E502" s="50"/>
      <c r="F502" s="50"/>
      <c r="N502" s="16"/>
    </row>
    <row r="503" ht="14.25" customHeight="1">
      <c r="C503" s="50"/>
      <c r="D503" s="50"/>
      <c r="E503" s="50"/>
      <c r="F503" s="50"/>
      <c r="N503" s="16"/>
    </row>
    <row r="504" ht="14.25" customHeight="1">
      <c r="C504" s="50"/>
      <c r="D504" s="50"/>
      <c r="E504" s="50"/>
      <c r="F504" s="50"/>
      <c r="N504" s="16"/>
    </row>
    <row r="505" ht="14.25" customHeight="1">
      <c r="C505" s="50"/>
      <c r="D505" s="50"/>
      <c r="E505" s="50"/>
      <c r="F505" s="50"/>
      <c r="N505" s="16"/>
    </row>
    <row r="506" ht="14.25" customHeight="1">
      <c r="C506" s="50"/>
      <c r="D506" s="50"/>
      <c r="E506" s="50"/>
      <c r="F506" s="50"/>
      <c r="N506" s="16"/>
    </row>
    <row r="507" ht="14.25" customHeight="1">
      <c r="C507" s="50"/>
      <c r="D507" s="50"/>
      <c r="E507" s="50"/>
      <c r="F507" s="50"/>
      <c r="N507" s="16"/>
    </row>
    <row r="508" ht="14.25" customHeight="1">
      <c r="C508" s="50"/>
      <c r="D508" s="50"/>
      <c r="E508" s="50"/>
      <c r="F508" s="50"/>
      <c r="N508" s="16"/>
    </row>
    <row r="509" ht="14.25" customHeight="1">
      <c r="C509" s="50"/>
      <c r="D509" s="50"/>
      <c r="E509" s="50"/>
      <c r="F509" s="50"/>
      <c r="N509" s="16"/>
    </row>
    <row r="510" ht="14.25" customHeight="1">
      <c r="C510" s="50"/>
      <c r="D510" s="50"/>
      <c r="E510" s="50"/>
      <c r="F510" s="50"/>
      <c r="N510" s="16"/>
    </row>
    <row r="511" ht="14.25" customHeight="1">
      <c r="C511" s="50"/>
      <c r="D511" s="50"/>
      <c r="E511" s="50"/>
      <c r="F511" s="50"/>
      <c r="N511" s="16"/>
    </row>
    <row r="512" ht="14.25" customHeight="1">
      <c r="C512" s="50"/>
      <c r="D512" s="50"/>
      <c r="E512" s="50"/>
      <c r="F512" s="50"/>
      <c r="N512" s="16"/>
    </row>
    <row r="513" ht="14.25" customHeight="1">
      <c r="C513" s="50"/>
      <c r="D513" s="50"/>
      <c r="E513" s="50"/>
      <c r="F513" s="50"/>
      <c r="N513" s="16"/>
    </row>
    <row r="514" ht="14.25" customHeight="1">
      <c r="C514" s="50"/>
      <c r="D514" s="50"/>
      <c r="E514" s="50"/>
      <c r="F514" s="50"/>
      <c r="N514" s="16"/>
    </row>
    <row r="515" ht="14.25" customHeight="1">
      <c r="C515" s="50"/>
      <c r="D515" s="50"/>
      <c r="E515" s="50"/>
      <c r="F515" s="50"/>
      <c r="N515" s="16"/>
    </row>
    <row r="516" ht="14.25" customHeight="1">
      <c r="C516" s="50"/>
      <c r="D516" s="50"/>
      <c r="E516" s="50"/>
      <c r="F516" s="50"/>
      <c r="N516" s="16"/>
    </row>
    <row r="517" ht="14.25" customHeight="1">
      <c r="C517" s="50"/>
      <c r="D517" s="50"/>
      <c r="E517" s="50"/>
      <c r="F517" s="50"/>
      <c r="N517" s="16"/>
    </row>
    <row r="518" ht="14.25" customHeight="1">
      <c r="C518" s="50"/>
      <c r="D518" s="50"/>
      <c r="E518" s="50"/>
      <c r="F518" s="50"/>
      <c r="N518" s="16"/>
    </row>
    <row r="519" ht="14.25" customHeight="1">
      <c r="C519" s="50"/>
      <c r="D519" s="50"/>
      <c r="E519" s="50"/>
      <c r="F519" s="50"/>
      <c r="N519" s="16"/>
    </row>
    <row r="520" ht="14.25" customHeight="1">
      <c r="C520" s="50"/>
      <c r="D520" s="50"/>
      <c r="E520" s="50"/>
      <c r="F520" s="50"/>
      <c r="N520" s="16"/>
    </row>
    <row r="521" ht="14.25" customHeight="1">
      <c r="C521" s="50"/>
      <c r="D521" s="50"/>
      <c r="E521" s="50"/>
      <c r="F521" s="50"/>
      <c r="N521" s="16"/>
    </row>
    <row r="522" ht="14.25" customHeight="1">
      <c r="C522" s="50"/>
      <c r="D522" s="50"/>
      <c r="E522" s="50"/>
      <c r="F522" s="50"/>
      <c r="N522" s="16"/>
    </row>
    <row r="523" ht="14.25" customHeight="1">
      <c r="C523" s="50"/>
      <c r="D523" s="50"/>
      <c r="E523" s="50"/>
      <c r="F523" s="50"/>
      <c r="N523" s="16"/>
    </row>
    <row r="524" ht="14.25" customHeight="1">
      <c r="C524" s="50"/>
      <c r="D524" s="50"/>
      <c r="E524" s="50"/>
      <c r="F524" s="50"/>
      <c r="N524" s="16"/>
    </row>
    <row r="525" ht="14.25" customHeight="1">
      <c r="C525" s="50"/>
      <c r="D525" s="50"/>
      <c r="E525" s="50"/>
      <c r="F525" s="50"/>
      <c r="N525" s="16"/>
    </row>
    <row r="526" ht="14.25" customHeight="1">
      <c r="C526" s="50"/>
      <c r="D526" s="50"/>
      <c r="E526" s="50"/>
      <c r="F526" s="50"/>
      <c r="N526" s="16"/>
    </row>
    <row r="527" ht="14.25" customHeight="1">
      <c r="C527" s="50"/>
      <c r="D527" s="50"/>
      <c r="E527" s="50"/>
      <c r="F527" s="50"/>
      <c r="N527" s="16"/>
    </row>
    <row r="528" ht="14.25" customHeight="1">
      <c r="C528" s="50"/>
      <c r="D528" s="50"/>
      <c r="E528" s="50"/>
      <c r="F528" s="50"/>
      <c r="N528" s="16"/>
    </row>
    <row r="529" ht="14.25" customHeight="1">
      <c r="C529" s="50"/>
      <c r="D529" s="50"/>
      <c r="E529" s="50"/>
      <c r="F529" s="50"/>
      <c r="N529" s="16"/>
    </row>
    <row r="530" ht="14.25" customHeight="1">
      <c r="C530" s="50"/>
      <c r="D530" s="50"/>
      <c r="E530" s="50"/>
      <c r="F530" s="50"/>
      <c r="N530" s="16"/>
    </row>
    <row r="531" ht="14.25" customHeight="1">
      <c r="C531" s="50"/>
      <c r="D531" s="50"/>
      <c r="E531" s="50"/>
      <c r="F531" s="50"/>
      <c r="N531" s="16"/>
    </row>
    <row r="532" ht="14.25" customHeight="1">
      <c r="C532" s="50"/>
      <c r="D532" s="50"/>
      <c r="E532" s="50"/>
      <c r="F532" s="50"/>
      <c r="N532" s="16"/>
    </row>
    <row r="533" ht="14.25" customHeight="1">
      <c r="C533" s="50"/>
      <c r="D533" s="50"/>
      <c r="E533" s="50"/>
      <c r="F533" s="50"/>
      <c r="N533" s="16"/>
    </row>
    <row r="534" ht="14.25" customHeight="1">
      <c r="C534" s="50"/>
      <c r="D534" s="50"/>
      <c r="E534" s="50"/>
      <c r="F534" s="50"/>
      <c r="N534" s="16"/>
    </row>
    <row r="535" ht="14.25" customHeight="1">
      <c r="C535" s="50"/>
      <c r="D535" s="50"/>
      <c r="E535" s="50"/>
      <c r="F535" s="50"/>
      <c r="N535" s="16"/>
    </row>
    <row r="536" ht="14.25" customHeight="1">
      <c r="C536" s="50"/>
      <c r="D536" s="50"/>
      <c r="E536" s="50"/>
      <c r="F536" s="50"/>
      <c r="N536" s="16"/>
    </row>
    <row r="537" ht="14.25" customHeight="1">
      <c r="C537" s="50"/>
      <c r="D537" s="50"/>
      <c r="E537" s="50"/>
      <c r="F537" s="50"/>
      <c r="N537" s="16"/>
    </row>
    <row r="538" ht="14.25" customHeight="1">
      <c r="C538" s="50"/>
      <c r="D538" s="50"/>
      <c r="E538" s="50"/>
      <c r="F538" s="50"/>
      <c r="N538" s="16"/>
    </row>
    <row r="539" ht="14.25" customHeight="1">
      <c r="C539" s="50"/>
      <c r="D539" s="50"/>
      <c r="E539" s="50"/>
      <c r="F539" s="50"/>
      <c r="N539" s="16"/>
    </row>
    <row r="540" ht="14.25" customHeight="1">
      <c r="C540" s="50"/>
      <c r="D540" s="50"/>
      <c r="E540" s="50"/>
      <c r="F540" s="50"/>
      <c r="N540" s="16"/>
    </row>
    <row r="541" ht="14.25" customHeight="1">
      <c r="C541" s="50"/>
      <c r="D541" s="50"/>
      <c r="E541" s="50"/>
      <c r="F541" s="50"/>
      <c r="N541" s="16"/>
    </row>
    <row r="542" ht="14.25" customHeight="1">
      <c r="C542" s="50"/>
      <c r="D542" s="50"/>
      <c r="E542" s="50"/>
      <c r="F542" s="50"/>
      <c r="N542" s="16"/>
    </row>
    <row r="543" ht="14.25" customHeight="1">
      <c r="C543" s="50"/>
      <c r="D543" s="50"/>
      <c r="E543" s="50"/>
      <c r="F543" s="50"/>
      <c r="N543" s="16"/>
    </row>
    <row r="544" ht="14.25" customHeight="1">
      <c r="C544" s="50"/>
      <c r="D544" s="50"/>
      <c r="E544" s="50"/>
      <c r="F544" s="50"/>
      <c r="N544" s="16"/>
    </row>
    <row r="545" ht="14.25" customHeight="1">
      <c r="C545" s="50"/>
      <c r="D545" s="50"/>
      <c r="E545" s="50"/>
      <c r="F545" s="50"/>
      <c r="N545" s="16"/>
    </row>
    <row r="546" ht="14.25" customHeight="1">
      <c r="C546" s="50"/>
      <c r="D546" s="50"/>
      <c r="E546" s="50"/>
      <c r="F546" s="50"/>
      <c r="N546" s="16"/>
    </row>
    <row r="547" ht="14.25" customHeight="1">
      <c r="C547" s="50"/>
      <c r="D547" s="50"/>
      <c r="E547" s="50"/>
      <c r="F547" s="50"/>
      <c r="N547" s="16"/>
    </row>
    <row r="548" ht="14.25" customHeight="1">
      <c r="C548" s="50"/>
      <c r="D548" s="50"/>
      <c r="E548" s="50"/>
      <c r="F548" s="50"/>
      <c r="N548" s="16"/>
    </row>
    <row r="549" ht="14.25" customHeight="1">
      <c r="C549" s="50"/>
      <c r="D549" s="50"/>
      <c r="E549" s="50"/>
      <c r="F549" s="50"/>
      <c r="N549" s="16"/>
    </row>
    <row r="550" ht="14.25" customHeight="1">
      <c r="C550" s="50"/>
      <c r="D550" s="50"/>
      <c r="E550" s="50"/>
      <c r="F550" s="50"/>
      <c r="N550" s="16"/>
    </row>
    <row r="551" ht="14.25" customHeight="1">
      <c r="C551" s="50"/>
      <c r="D551" s="50"/>
      <c r="E551" s="50"/>
      <c r="F551" s="50"/>
      <c r="N551" s="16"/>
    </row>
    <row r="552" ht="14.25" customHeight="1">
      <c r="C552" s="50"/>
      <c r="D552" s="50"/>
      <c r="E552" s="50"/>
      <c r="F552" s="50"/>
      <c r="N552" s="16"/>
    </row>
    <row r="553" ht="14.25" customHeight="1">
      <c r="C553" s="50"/>
      <c r="D553" s="50"/>
      <c r="E553" s="50"/>
      <c r="F553" s="50"/>
      <c r="N553" s="16"/>
    </row>
    <row r="554" ht="14.25" customHeight="1">
      <c r="C554" s="50"/>
      <c r="D554" s="50"/>
      <c r="E554" s="50"/>
      <c r="F554" s="50"/>
      <c r="N554" s="16"/>
    </row>
    <row r="555" ht="14.25" customHeight="1">
      <c r="C555" s="50"/>
      <c r="D555" s="50"/>
      <c r="E555" s="50"/>
      <c r="F555" s="50"/>
      <c r="N555" s="16"/>
    </row>
    <row r="556" ht="14.25" customHeight="1">
      <c r="C556" s="50"/>
      <c r="D556" s="50"/>
      <c r="E556" s="50"/>
      <c r="F556" s="50"/>
      <c r="N556" s="16"/>
    </row>
    <row r="557" ht="14.25" customHeight="1">
      <c r="C557" s="50"/>
      <c r="D557" s="50"/>
      <c r="E557" s="50"/>
      <c r="F557" s="50"/>
      <c r="N557" s="16"/>
    </row>
    <row r="558" ht="14.25" customHeight="1">
      <c r="C558" s="50"/>
      <c r="D558" s="50"/>
      <c r="E558" s="50"/>
      <c r="F558" s="50"/>
      <c r="N558" s="16"/>
    </row>
    <row r="559" ht="14.25" customHeight="1">
      <c r="C559" s="50"/>
      <c r="D559" s="50"/>
      <c r="E559" s="50"/>
      <c r="F559" s="50"/>
      <c r="N559" s="16"/>
    </row>
    <row r="560" ht="14.25" customHeight="1">
      <c r="C560" s="50"/>
      <c r="D560" s="50"/>
      <c r="E560" s="50"/>
      <c r="F560" s="50"/>
      <c r="N560" s="16"/>
    </row>
    <row r="561" ht="14.25" customHeight="1">
      <c r="C561" s="50"/>
      <c r="D561" s="50"/>
      <c r="E561" s="50"/>
      <c r="F561" s="50"/>
      <c r="N561" s="16"/>
    </row>
    <row r="562" ht="14.25" customHeight="1">
      <c r="C562" s="50"/>
      <c r="D562" s="50"/>
      <c r="E562" s="50"/>
      <c r="F562" s="50"/>
      <c r="N562" s="16"/>
    </row>
    <row r="563" ht="14.25" customHeight="1">
      <c r="C563" s="50"/>
      <c r="D563" s="50"/>
      <c r="E563" s="50"/>
      <c r="F563" s="50"/>
      <c r="N563" s="16"/>
    </row>
    <row r="564" ht="14.25" customHeight="1">
      <c r="C564" s="50"/>
      <c r="D564" s="50"/>
      <c r="E564" s="50"/>
      <c r="F564" s="50"/>
      <c r="N564" s="16"/>
    </row>
    <row r="565" ht="14.25" customHeight="1">
      <c r="C565" s="50"/>
      <c r="D565" s="50"/>
      <c r="E565" s="50"/>
      <c r="F565" s="50"/>
      <c r="N565" s="16"/>
    </row>
    <row r="566" ht="14.25" customHeight="1">
      <c r="C566" s="50"/>
      <c r="D566" s="50"/>
      <c r="E566" s="50"/>
      <c r="F566" s="50"/>
      <c r="N566" s="16"/>
    </row>
    <row r="567" ht="14.25" customHeight="1">
      <c r="C567" s="50"/>
      <c r="D567" s="50"/>
      <c r="E567" s="50"/>
      <c r="F567" s="50"/>
      <c r="N567" s="16"/>
    </row>
    <row r="568" ht="14.25" customHeight="1">
      <c r="C568" s="50"/>
      <c r="D568" s="50"/>
      <c r="E568" s="50"/>
      <c r="F568" s="50"/>
      <c r="N568" s="16"/>
    </row>
    <row r="569" ht="14.25" customHeight="1">
      <c r="C569" s="50"/>
      <c r="D569" s="50"/>
      <c r="E569" s="50"/>
      <c r="F569" s="50"/>
      <c r="N569" s="16"/>
    </row>
    <row r="570" ht="14.25" customHeight="1">
      <c r="C570" s="50"/>
      <c r="D570" s="50"/>
      <c r="E570" s="50"/>
      <c r="F570" s="50"/>
      <c r="N570" s="16"/>
    </row>
    <row r="571" ht="14.25" customHeight="1">
      <c r="C571" s="50"/>
      <c r="D571" s="50"/>
      <c r="E571" s="50"/>
      <c r="F571" s="50"/>
      <c r="N571" s="16"/>
    </row>
    <row r="572" ht="14.25" customHeight="1">
      <c r="C572" s="50"/>
      <c r="D572" s="50"/>
      <c r="E572" s="50"/>
      <c r="F572" s="50"/>
      <c r="N572" s="16"/>
    </row>
    <row r="573" ht="14.25" customHeight="1">
      <c r="C573" s="50"/>
      <c r="D573" s="50"/>
      <c r="E573" s="50"/>
      <c r="F573" s="50"/>
      <c r="N573" s="16"/>
    </row>
    <row r="574" ht="14.25" customHeight="1">
      <c r="C574" s="50"/>
      <c r="D574" s="50"/>
      <c r="E574" s="50"/>
      <c r="F574" s="50"/>
      <c r="N574" s="16"/>
    </row>
    <row r="575" ht="14.25" customHeight="1">
      <c r="C575" s="50"/>
      <c r="D575" s="50"/>
      <c r="E575" s="50"/>
      <c r="F575" s="50"/>
      <c r="N575" s="16"/>
    </row>
    <row r="576" ht="14.25" customHeight="1">
      <c r="C576" s="50"/>
      <c r="D576" s="50"/>
      <c r="E576" s="50"/>
      <c r="F576" s="50"/>
      <c r="N576" s="16"/>
    </row>
    <row r="577" ht="14.25" customHeight="1">
      <c r="C577" s="50"/>
      <c r="D577" s="50"/>
      <c r="E577" s="50"/>
      <c r="F577" s="50"/>
      <c r="N577" s="16"/>
    </row>
    <row r="578" ht="14.25" customHeight="1">
      <c r="C578" s="50"/>
      <c r="D578" s="50"/>
      <c r="E578" s="50"/>
      <c r="F578" s="50"/>
      <c r="N578" s="16"/>
    </row>
    <row r="579" ht="14.25" customHeight="1">
      <c r="C579" s="50"/>
      <c r="D579" s="50"/>
      <c r="E579" s="50"/>
      <c r="F579" s="50"/>
      <c r="N579" s="16"/>
    </row>
    <row r="580" ht="14.25" customHeight="1">
      <c r="C580" s="50"/>
      <c r="D580" s="50"/>
      <c r="E580" s="50"/>
      <c r="F580" s="50"/>
      <c r="N580" s="16"/>
    </row>
    <row r="581" ht="14.25" customHeight="1">
      <c r="C581" s="50"/>
      <c r="D581" s="50"/>
      <c r="E581" s="50"/>
      <c r="F581" s="50"/>
      <c r="N581" s="16"/>
    </row>
    <row r="582" ht="14.25" customHeight="1">
      <c r="C582" s="50"/>
      <c r="D582" s="50"/>
      <c r="E582" s="50"/>
      <c r="F582" s="50"/>
      <c r="N582" s="16"/>
    </row>
    <row r="583" ht="14.25" customHeight="1">
      <c r="C583" s="50"/>
      <c r="D583" s="50"/>
      <c r="E583" s="50"/>
      <c r="F583" s="50"/>
      <c r="N583" s="16"/>
    </row>
    <row r="584" ht="14.25" customHeight="1">
      <c r="C584" s="50"/>
      <c r="D584" s="50"/>
      <c r="E584" s="50"/>
      <c r="F584" s="50"/>
      <c r="N584" s="16"/>
    </row>
    <row r="585" ht="14.25" customHeight="1">
      <c r="C585" s="50"/>
      <c r="D585" s="50"/>
      <c r="E585" s="50"/>
      <c r="F585" s="50"/>
      <c r="N585" s="16"/>
    </row>
    <row r="586" ht="14.25" customHeight="1">
      <c r="C586" s="50"/>
      <c r="D586" s="50"/>
      <c r="E586" s="50"/>
      <c r="F586" s="50"/>
      <c r="N586" s="16"/>
    </row>
    <row r="587" ht="14.25" customHeight="1">
      <c r="C587" s="50"/>
      <c r="D587" s="50"/>
      <c r="E587" s="50"/>
      <c r="F587" s="50"/>
      <c r="N587" s="16"/>
    </row>
    <row r="588" ht="14.25" customHeight="1">
      <c r="C588" s="50"/>
      <c r="D588" s="50"/>
      <c r="E588" s="50"/>
      <c r="F588" s="50"/>
      <c r="N588" s="16"/>
    </row>
    <row r="589" ht="14.25" customHeight="1">
      <c r="C589" s="50"/>
      <c r="D589" s="50"/>
      <c r="E589" s="50"/>
      <c r="F589" s="50"/>
      <c r="N589" s="16"/>
    </row>
    <row r="590" ht="14.25" customHeight="1">
      <c r="C590" s="50"/>
      <c r="D590" s="50"/>
      <c r="E590" s="50"/>
      <c r="F590" s="50"/>
      <c r="N590" s="16"/>
    </row>
    <row r="591" ht="14.25" customHeight="1">
      <c r="C591" s="50"/>
      <c r="D591" s="50"/>
      <c r="E591" s="50"/>
      <c r="F591" s="50"/>
      <c r="N591" s="16"/>
    </row>
    <row r="592" ht="14.25" customHeight="1">
      <c r="C592" s="50"/>
      <c r="D592" s="50"/>
      <c r="E592" s="50"/>
      <c r="F592" s="50"/>
      <c r="N592" s="16"/>
    </row>
    <row r="593" ht="14.25" customHeight="1">
      <c r="C593" s="50"/>
      <c r="D593" s="50"/>
      <c r="E593" s="50"/>
      <c r="F593" s="50"/>
      <c r="N593" s="16"/>
    </row>
    <row r="594" ht="14.25" customHeight="1">
      <c r="C594" s="50"/>
      <c r="D594" s="50"/>
      <c r="E594" s="50"/>
      <c r="F594" s="50"/>
      <c r="N594" s="16"/>
    </row>
    <row r="595" ht="14.25" customHeight="1">
      <c r="C595" s="50"/>
      <c r="D595" s="50"/>
      <c r="E595" s="50"/>
      <c r="F595" s="50"/>
      <c r="N595" s="16"/>
    </row>
    <row r="596" ht="14.25" customHeight="1">
      <c r="C596" s="50"/>
      <c r="D596" s="50"/>
      <c r="E596" s="50"/>
      <c r="F596" s="50"/>
      <c r="N596" s="16"/>
    </row>
    <row r="597" ht="14.25" customHeight="1">
      <c r="C597" s="50"/>
      <c r="D597" s="50"/>
      <c r="E597" s="50"/>
      <c r="F597" s="50"/>
      <c r="N597" s="16"/>
    </row>
    <row r="598" ht="14.25" customHeight="1">
      <c r="C598" s="50"/>
      <c r="D598" s="50"/>
      <c r="E598" s="50"/>
      <c r="F598" s="50"/>
      <c r="N598" s="16"/>
    </row>
    <row r="599" ht="14.25" customHeight="1">
      <c r="C599" s="50"/>
      <c r="D599" s="50"/>
      <c r="E599" s="50"/>
      <c r="F599" s="50"/>
      <c r="N599" s="16"/>
    </row>
    <row r="600" ht="14.25" customHeight="1">
      <c r="C600" s="50"/>
      <c r="D600" s="50"/>
      <c r="E600" s="50"/>
      <c r="F600" s="50"/>
      <c r="N600" s="16"/>
    </row>
    <row r="601" ht="14.25" customHeight="1">
      <c r="C601" s="50"/>
      <c r="D601" s="50"/>
      <c r="E601" s="50"/>
      <c r="F601" s="50"/>
      <c r="N601" s="16"/>
    </row>
    <row r="602" ht="14.25" customHeight="1">
      <c r="C602" s="50"/>
      <c r="D602" s="50"/>
      <c r="E602" s="50"/>
      <c r="F602" s="50"/>
      <c r="N602" s="16"/>
    </row>
    <row r="603" ht="14.25" customHeight="1">
      <c r="C603" s="50"/>
      <c r="D603" s="50"/>
      <c r="E603" s="50"/>
      <c r="F603" s="50"/>
      <c r="N603" s="16"/>
    </row>
    <row r="604" ht="14.25" customHeight="1">
      <c r="C604" s="50"/>
      <c r="D604" s="50"/>
      <c r="E604" s="50"/>
      <c r="F604" s="50"/>
      <c r="N604" s="16"/>
    </row>
    <row r="605" ht="14.25" customHeight="1">
      <c r="C605" s="50"/>
      <c r="D605" s="50"/>
      <c r="E605" s="50"/>
      <c r="F605" s="50"/>
      <c r="N605" s="16"/>
    </row>
    <row r="606" ht="14.25" customHeight="1">
      <c r="C606" s="50"/>
      <c r="D606" s="50"/>
      <c r="E606" s="50"/>
      <c r="F606" s="50"/>
      <c r="N606" s="16"/>
    </row>
    <row r="607" ht="14.25" customHeight="1">
      <c r="C607" s="50"/>
      <c r="D607" s="50"/>
      <c r="E607" s="50"/>
      <c r="F607" s="50"/>
      <c r="N607" s="16"/>
    </row>
    <row r="608" ht="14.25" customHeight="1">
      <c r="C608" s="50"/>
      <c r="D608" s="50"/>
      <c r="E608" s="50"/>
      <c r="F608" s="50"/>
      <c r="N608" s="16"/>
    </row>
    <row r="609" ht="14.25" customHeight="1">
      <c r="C609" s="50"/>
      <c r="D609" s="50"/>
      <c r="E609" s="50"/>
      <c r="F609" s="50"/>
      <c r="N609" s="16"/>
    </row>
    <row r="610" ht="14.25" customHeight="1">
      <c r="C610" s="50"/>
      <c r="D610" s="50"/>
      <c r="E610" s="50"/>
      <c r="F610" s="50"/>
      <c r="N610" s="16"/>
    </row>
    <row r="611" ht="14.25" customHeight="1">
      <c r="C611" s="50"/>
      <c r="D611" s="50"/>
      <c r="E611" s="50"/>
      <c r="F611" s="50"/>
      <c r="N611" s="16"/>
    </row>
    <row r="612" ht="14.25" customHeight="1">
      <c r="C612" s="50"/>
      <c r="D612" s="50"/>
      <c r="E612" s="50"/>
      <c r="F612" s="50"/>
      <c r="N612" s="16"/>
    </row>
    <row r="613" ht="14.25" customHeight="1">
      <c r="C613" s="50"/>
      <c r="D613" s="50"/>
      <c r="E613" s="50"/>
      <c r="F613" s="50"/>
      <c r="N613" s="16"/>
    </row>
    <row r="614" ht="14.25" customHeight="1">
      <c r="C614" s="50"/>
      <c r="D614" s="50"/>
      <c r="E614" s="50"/>
      <c r="F614" s="50"/>
      <c r="N614" s="16"/>
    </row>
    <row r="615" ht="14.25" customHeight="1">
      <c r="C615" s="50"/>
      <c r="D615" s="50"/>
      <c r="E615" s="50"/>
      <c r="F615" s="50"/>
      <c r="N615" s="16"/>
    </row>
    <row r="616" ht="14.25" customHeight="1">
      <c r="C616" s="50"/>
      <c r="D616" s="50"/>
      <c r="E616" s="50"/>
      <c r="F616" s="50"/>
      <c r="N616" s="16"/>
    </row>
    <row r="617" ht="14.25" customHeight="1">
      <c r="C617" s="50"/>
      <c r="D617" s="50"/>
      <c r="E617" s="50"/>
      <c r="F617" s="50"/>
      <c r="N617" s="16"/>
    </row>
    <row r="618" ht="14.25" customHeight="1">
      <c r="C618" s="50"/>
      <c r="D618" s="50"/>
      <c r="E618" s="50"/>
      <c r="F618" s="50"/>
      <c r="N618" s="16"/>
    </row>
    <row r="619" ht="14.25" customHeight="1">
      <c r="C619" s="50"/>
      <c r="D619" s="50"/>
      <c r="E619" s="50"/>
      <c r="F619" s="50"/>
      <c r="N619" s="16"/>
    </row>
    <row r="620" ht="14.25" customHeight="1">
      <c r="C620" s="50"/>
      <c r="D620" s="50"/>
      <c r="E620" s="50"/>
      <c r="F620" s="50"/>
      <c r="N620" s="16"/>
    </row>
    <row r="621" ht="14.25" customHeight="1">
      <c r="C621" s="50"/>
      <c r="D621" s="50"/>
      <c r="E621" s="50"/>
      <c r="F621" s="50"/>
      <c r="N621" s="16"/>
    </row>
    <row r="622" ht="14.25" customHeight="1">
      <c r="C622" s="50"/>
      <c r="D622" s="50"/>
      <c r="E622" s="50"/>
      <c r="F622" s="50"/>
      <c r="N622" s="16"/>
    </row>
    <row r="623" ht="14.25" customHeight="1">
      <c r="C623" s="50"/>
      <c r="D623" s="50"/>
      <c r="E623" s="50"/>
      <c r="F623" s="50"/>
      <c r="N623" s="16"/>
    </row>
    <row r="624" ht="14.25" customHeight="1">
      <c r="C624" s="50"/>
      <c r="D624" s="50"/>
      <c r="E624" s="50"/>
      <c r="F624" s="50"/>
      <c r="N624" s="16"/>
    </row>
    <row r="625" ht="14.25" customHeight="1">
      <c r="C625" s="50"/>
      <c r="D625" s="50"/>
      <c r="E625" s="50"/>
      <c r="F625" s="50"/>
      <c r="N625" s="16"/>
    </row>
    <row r="626" ht="14.25" customHeight="1">
      <c r="C626" s="50"/>
      <c r="D626" s="50"/>
      <c r="E626" s="50"/>
      <c r="F626" s="50"/>
      <c r="N626" s="16"/>
    </row>
    <row r="627" ht="14.25" customHeight="1">
      <c r="C627" s="50"/>
      <c r="D627" s="50"/>
      <c r="E627" s="50"/>
      <c r="F627" s="50"/>
      <c r="N627" s="16"/>
    </row>
    <row r="628" ht="14.25" customHeight="1">
      <c r="C628" s="50"/>
      <c r="D628" s="50"/>
      <c r="E628" s="50"/>
      <c r="F628" s="50"/>
      <c r="N628" s="16"/>
    </row>
    <row r="629" ht="14.25" customHeight="1">
      <c r="C629" s="50"/>
      <c r="D629" s="50"/>
      <c r="E629" s="50"/>
      <c r="F629" s="50"/>
      <c r="N629" s="16"/>
    </row>
    <row r="630" ht="14.25" customHeight="1">
      <c r="C630" s="50"/>
      <c r="D630" s="50"/>
      <c r="E630" s="50"/>
      <c r="F630" s="50"/>
      <c r="N630" s="16"/>
    </row>
    <row r="631" ht="14.25" customHeight="1">
      <c r="C631" s="50"/>
      <c r="D631" s="50"/>
      <c r="E631" s="50"/>
      <c r="F631" s="50"/>
      <c r="N631" s="16"/>
    </row>
    <row r="632" ht="14.25" customHeight="1">
      <c r="C632" s="50"/>
      <c r="D632" s="50"/>
      <c r="E632" s="50"/>
      <c r="F632" s="50"/>
      <c r="N632" s="16"/>
    </row>
    <row r="633" ht="14.25" customHeight="1">
      <c r="C633" s="50"/>
      <c r="D633" s="50"/>
      <c r="E633" s="50"/>
      <c r="F633" s="50"/>
      <c r="N633" s="16"/>
    </row>
    <row r="634" ht="14.25" customHeight="1">
      <c r="C634" s="50"/>
      <c r="D634" s="50"/>
      <c r="E634" s="50"/>
      <c r="F634" s="50"/>
      <c r="N634" s="16"/>
    </row>
    <row r="635" ht="14.25" customHeight="1">
      <c r="C635" s="50"/>
      <c r="D635" s="50"/>
      <c r="E635" s="50"/>
      <c r="F635" s="50"/>
      <c r="N635" s="16"/>
    </row>
    <row r="636" ht="14.25" customHeight="1">
      <c r="C636" s="50"/>
      <c r="D636" s="50"/>
      <c r="E636" s="50"/>
      <c r="F636" s="50"/>
      <c r="N636" s="16"/>
    </row>
    <row r="637" ht="14.25" customHeight="1">
      <c r="C637" s="50"/>
      <c r="D637" s="50"/>
      <c r="E637" s="50"/>
      <c r="F637" s="50"/>
      <c r="N637" s="16"/>
    </row>
    <row r="638" ht="14.25" customHeight="1">
      <c r="C638" s="50"/>
      <c r="D638" s="50"/>
      <c r="E638" s="50"/>
      <c r="F638" s="50"/>
      <c r="N638" s="16"/>
    </row>
    <row r="639" ht="14.25" customHeight="1">
      <c r="C639" s="50"/>
      <c r="D639" s="50"/>
      <c r="E639" s="50"/>
      <c r="F639" s="50"/>
      <c r="N639" s="16"/>
    </row>
    <row r="640" ht="14.25" customHeight="1">
      <c r="C640" s="50"/>
      <c r="D640" s="50"/>
      <c r="E640" s="50"/>
      <c r="F640" s="50"/>
      <c r="N640" s="16"/>
    </row>
    <row r="641" ht="14.25" customHeight="1">
      <c r="C641" s="50"/>
      <c r="D641" s="50"/>
      <c r="E641" s="50"/>
      <c r="F641" s="50"/>
      <c r="N641" s="16"/>
    </row>
    <row r="642" ht="14.25" customHeight="1">
      <c r="C642" s="50"/>
      <c r="D642" s="50"/>
      <c r="E642" s="50"/>
      <c r="F642" s="50"/>
      <c r="N642" s="16"/>
    </row>
    <row r="643" ht="14.25" customHeight="1">
      <c r="C643" s="50"/>
      <c r="D643" s="50"/>
      <c r="E643" s="50"/>
      <c r="F643" s="50"/>
      <c r="N643" s="16"/>
    </row>
    <row r="644" ht="14.25" customHeight="1">
      <c r="C644" s="50"/>
      <c r="D644" s="50"/>
      <c r="E644" s="50"/>
      <c r="F644" s="50"/>
      <c r="N644" s="16"/>
    </row>
    <row r="645" ht="14.25" customHeight="1">
      <c r="C645" s="50"/>
      <c r="D645" s="50"/>
      <c r="E645" s="50"/>
      <c r="F645" s="50"/>
      <c r="N645" s="16"/>
    </row>
    <row r="646" ht="14.25" customHeight="1">
      <c r="C646" s="50"/>
      <c r="D646" s="50"/>
      <c r="E646" s="50"/>
      <c r="F646" s="50"/>
      <c r="N646" s="16"/>
    </row>
    <row r="647" ht="14.25" customHeight="1">
      <c r="C647" s="50"/>
      <c r="D647" s="50"/>
      <c r="E647" s="50"/>
      <c r="F647" s="50"/>
      <c r="N647" s="16"/>
    </row>
    <row r="648" ht="14.25" customHeight="1">
      <c r="C648" s="50"/>
      <c r="D648" s="50"/>
      <c r="E648" s="50"/>
      <c r="F648" s="50"/>
      <c r="N648" s="16"/>
    </row>
    <row r="649" ht="14.25" customHeight="1">
      <c r="C649" s="50"/>
      <c r="D649" s="50"/>
      <c r="E649" s="50"/>
      <c r="F649" s="50"/>
      <c r="N649" s="16"/>
    </row>
    <row r="650" ht="14.25" customHeight="1">
      <c r="C650" s="50"/>
      <c r="D650" s="50"/>
      <c r="E650" s="50"/>
      <c r="F650" s="50"/>
      <c r="N650" s="16"/>
    </row>
    <row r="651" ht="14.25" customHeight="1">
      <c r="C651" s="50"/>
      <c r="D651" s="50"/>
      <c r="E651" s="50"/>
      <c r="F651" s="50"/>
      <c r="N651" s="16"/>
    </row>
    <row r="652" ht="14.25" customHeight="1">
      <c r="C652" s="50"/>
      <c r="D652" s="50"/>
      <c r="E652" s="50"/>
      <c r="F652" s="50"/>
      <c r="N652" s="16"/>
    </row>
    <row r="653" ht="14.25" customHeight="1">
      <c r="C653" s="50"/>
      <c r="D653" s="50"/>
      <c r="E653" s="50"/>
      <c r="F653" s="50"/>
      <c r="N653" s="16"/>
    </row>
    <row r="654" ht="14.25" customHeight="1">
      <c r="C654" s="50"/>
      <c r="D654" s="50"/>
      <c r="E654" s="50"/>
      <c r="F654" s="50"/>
      <c r="N654" s="16"/>
    </row>
    <row r="655" ht="14.25" customHeight="1">
      <c r="C655" s="50"/>
      <c r="D655" s="50"/>
      <c r="E655" s="50"/>
      <c r="F655" s="50"/>
      <c r="N655" s="16"/>
    </row>
    <row r="656" ht="14.25" customHeight="1">
      <c r="C656" s="50"/>
      <c r="D656" s="50"/>
      <c r="E656" s="50"/>
      <c r="F656" s="50"/>
      <c r="N656" s="16"/>
    </row>
    <row r="657" ht="14.25" customHeight="1">
      <c r="C657" s="50"/>
      <c r="D657" s="50"/>
      <c r="E657" s="50"/>
      <c r="F657" s="50"/>
      <c r="N657" s="16"/>
    </row>
    <row r="658" ht="14.25" customHeight="1">
      <c r="C658" s="50"/>
      <c r="D658" s="50"/>
      <c r="E658" s="50"/>
      <c r="F658" s="50"/>
      <c r="N658" s="16"/>
    </row>
    <row r="659" ht="14.25" customHeight="1">
      <c r="C659" s="50"/>
      <c r="D659" s="50"/>
      <c r="E659" s="50"/>
      <c r="F659" s="50"/>
      <c r="N659" s="16"/>
    </row>
    <row r="660" ht="14.25" customHeight="1">
      <c r="C660" s="50"/>
      <c r="D660" s="50"/>
      <c r="E660" s="50"/>
      <c r="F660" s="50"/>
      <c r="N660" s="16"/>
    </row>
    <row r="661" ht="14.25" customHeight="1">
      <c r="C661" s="50"/>
      <c r="D661" s="50"/>
      <c r="E661" s="50"/>
      <c r="F661" s="50"/>
      <c r="N661" s="16"/>
    </row>
    <row r="662" ht="14.25" customHeight="1">
      <c r="C662" s="50"/>
      <c r="D662" s="50"/>
      <c r="E662" s="50"/>
      <c r="F662" s="50"/>
      <c r="N662" s="16"/>
    </row>
    <row r="663" ht="14.25" customHeight="1">
      <c r="C663" s="50"/>
      <c r="D663" s="50"/>
      <c r="E663" s="50"/>
      <c r="F663" s="50"/>
      <c r="N663" s="16"/>
    </row>
    <row r="664" ht="14.25" customHeight="1">
      <c r="C664" s="50"/>
      <c r="D664" s="50"/>
      <c r="E664" s="50"/>
      <c r="F664" s="50"/>
      <c r="N664" s="16"/>
    </row>
    <row r="665" ht="14.25" customHeight="1">
      <c r="C665" s="50"/>
      <c r="D665" s="50"/>
      <c r="E665" s="50"/>
      <c r="F665" s="50"/>
      <c r="N665" s="16"/>
    </row>
    <row r="666" ht="14.25" customHeight="1">
      <c r="C666" s="50"/>
      <c r="D666" s="50"/>
      <c r="E666" s="50"/>
      <c r="F666" s="50"/>
      <c r="N666" s="16"/>
    </row>
    <row r="667" ht="14.25" customHeight="1">
      <c r="C667" s="50"/>
      <c r="D667" s="50"/>
      <c r="E667" s="50"/>
      <c r="F667" s="50"/>
      <c r="N667" s="16"/>
    </row>
    <row r="668" ht="14.25" customHeight="1">
      <c r="C668" s="50"/>
      <c r="D668" s="50"/>
      <c r="E668" s="50"/>
      <c r="F668" s="50"/>
      <c r="N668" s="16"/>
    </row>
    <row r="669" ht="14.25" customHeight="1">
      <c r="C669" s="50"/>
      <c r="D669" s="50"/>
      <c r="E669" s="50"/>
      <c r="F669" s="50"/>
      <c r="N669" s="16"/>
    </row>
    <row r="670" ht="14.25" customHeight="1">
      <c r="C670" s="50"/>
      <c r="D670" s="50"/>
      <c r="E670" s="50"/>
      <c r="F670" s="50"/>
      <c r="N670" s="16"/>
    </row>
    <row r="671" ht="14.25" customHeight="1">
      <c r="C671" s="50"/>
      <c r="D671" s="50"/>
      <c r="E671" s="50"/>
      <c r="F671" s="50"/>
      <c r="N671" s="16"/>
    </row>
    <row r="672" ht="14.25" customHeight="1">
      <c r="C672" s="50"/>
      <c r="D672" s="50"/>
      <c r="E672" s="50"/>
      <c r="F672" s="50"/>
      <c r="N672" s="16"/>
    </row>
    <row r="673" ht="14.25" customHeight="1">
      <c r="C673" s="50"/>
      <c r="D673" s="50"/>
      <c r="E673" s="50"/>
      <c r="F673" s="50"/>
      <c r="N673" s="16"/>
    </row>
    <row r="674" ht="14.25" customHeight="1">
      <c r="C674" s="50"/>
      <c r="D674" s="50"/>
      <c r="E674" s="50"/>
      <c r="F674" s="50"/>
      <c r="N674" s="16"/>
    </row>
    <row r="675" ht="14.25" customHeight="1">
      <c r="C675" s="50"/>
      <c r="D675" s="50"/>
      <c r="E675" s="50"/>
      <c r="F675" s="50"/>
      <c r="N675" s="16"/>
    </row>
    <row r="676" ht="14.25" customHeight="1">
      <c r="C676" s="50"/>
      <c r="D676" s="50"/>
      <c r="E676" s="50"/>
      <c r="F676" s="50"/>
      <c r="N676" s="16"/>
    </row>
    <row r="677" ht="14.25" customHeight="1">
      <c r="C677" s="50"/>
      <c r="D677" s="50"/>
      <c r="E677" s="50"/>
      <c r="F677" s="50"/>
      <c r="N677" s="16"/>
    </row>
    <row r="678" ht="14.25" customHeight="1">
      <c r="C678" s="50"/>
      <c r="D678" s="50"/>
      <c r="E678" s="50"/>
      <c r="F678" s="50"/>
      <c r="N678" s="16"/>
    </row>
    <row r="679" ht="14.25" customHeight="1">
      <c r="C679" s="50"/>
      <c r="D679" s="50"/>
      <c r="E679" s="50"/>
      <c r="F679" s="50"/>
      <c r="N679" s="16"/>
    </row>
    <row r="680" ht="14.25" customHeight="1">
      <c r="C680" s="50"/>
      <c r="D680" s="50"/>
      <c r="E680" s="50"/>
      <c r="F680" s="50"/>
      <c r="N680" s="16"/>
    </row>
    <row r="681" ht="14.25" customHeight="1">
      <c r="C681" s="50"/>
      <c r="D681" s="50"/>
      <c r="E681" s="50"/>
      <c r="F681" s="50"/>
      <c r="N681" s="16"/>
    </row>
    <row r="682" ht="14.25" customHeight="1">
      <c r="C682" s="50"/>
      <c r="D682" s="50"/>
      <c r="E682" s="50"/>
      <c r="F682" s="50"/>
      <c r="N682" s="16"/>
    </row>
    <row r="683" ht="14.25" customHeight="1">
      <c r="C683" s="50"/>
      <c r="D683" s="50"/>
      <c r="E683" s="50"/>
      <c r="F683" s="50"/>
      <c r="N683" s="16"/>
    </row>
    <row r="684" ht="14.25" customHeight="1">
      <c r="C684" s="50"/>
      <c r="D684" s="50"/>
      <c r="E684" s="50"/>
      <c r="F684" s="50"/>
      <c r="N684" s="16"/>
    </row>
    <row r="685" ht="14.25" customHeight="1">
      <c r="C685" s="50"/>
      <c r="D685" s="50"/>
      <c r="E685" s="50"/>
      <c r="F685" s="50"/>
      <c r="N685" s="16"/>
    </row>
    <row r="686" ht="14.25" customHeight="1">
      <c r="C686" s="50"/>
      <c r="D686" s="50"/>
      <c r="E686" s="50"/>
      <c r="F686" s="50"/>
      <c r="N686" s="16"/>
    </row>
    <row r="687" ht="14.25" customHeight="1">
      <c r="C687" s="50"/>
      <c r="D687" s="50"/>
      <c r="E687" s="50"/>
      <c r="F687" s="50"/>
      <c r="N687" s="16"/>
    </row>
    <row r="688" ht="14.25" customHeight="1">
      <c r="C688" s="50"/>
      <c r="D688" s="50"/>
      <c r="E688" s="50"/>
      <c r="F688" s="50"/>
      <c r="N688" s="16"/>
    </row>
    <row r="689" ht="14.25" customHeight="1">
      <c r="C689" s="50"/>
      <c r="D689" s="50"/>
      <c r="E689" s="50"/>
      <c r="F689" s="50"/>
      <c r="N689" s="16"/>
    </row>
    <row r="690" ht="14.25" customHeight="1">
      <c r="C690" s="50"/>
      <c r="D690" s="50"/>
      <c r="E690" s="50"/>
      <c r="F690" s="50"/>
      <c r="N690" s="16"/>
    </row>
    <row r="691" ht="14.25" customHeight="1">
      <c r="C691" s="50"/>
      <c r="D691" s="50"/>
      <c r="E691" s="50"/>
      <c r="F691" s="50"/>
      <c r="N691" s="16"/>
    </row>
    <row r="692" ht="14.25" customHeight="1">
      <c r="C692" s="50"/>
      <c r="D692" s="50"/>
      <c r="E692" s="50"/>
      <c r="F692" s="50"/>
      <c r="N692" s="16"/>
    </row>
    <row r="693" ht="14.25" customHeight="1">
      <c r="C693" s="50"/>
      <c r="D693" s="50"/>
      <c r="E693" s="50"/>
      <c r="F693" s="50"/>
      <c r="N693" s="16"/>
    </row>
    <row r="694" ht="14.25" customHeight="1">
      <c r="C694" s="50"/>
      <c r="D694" s="50"/>
      <c r="E694" s="50"/>
      <c r="F694" s="50"/>
      <c r="N694" s="16"/>
    </row>
    <row r="695" ht="14.25" customHeight="1">
      <c r="C695" s="50"/>
      <c r="D695" s="50"/>
      <c r="E695" s="50"/>
      <c r="F695" s="50"/>
      <c r="N695" s="16"/>
    </row>
    <row r="696" ht="14.25" customHeight="1">
      <c r="C696" s="50"/>
      <c r="D696" s="50"/>
      <c r="E696" s="50"/>
      <c r="F696" s="50"/>
      <c r="N696" s="16"/>
    </row>
    <row r="697" ht="14.25" customHeight="1">
      <c r="C697" s="50"/>
      <c r="D697" s="50"/>
      <c r="E697" s="50"/>
      <c r="F697" s="50"/>
      <c r="N697" s="16"/>
    </row>
    <row r="698" ht="14.25" customHeight="1">
      <c r="C698" s="50"/>
      <c r="D698" s="50"/>
      <c r="E698" s="50"/>
      <c r="F698" s="50"/>
      <c r="N698" s="16"/>
    </row>
    <row r="699" ht="14.25" customHeight="1">
      <c r="C699" s="50"/>
      <c r="D699" s="50"/>
      <c r="E699" s="50"/>
      <c r="F699" s="50"/>
      <c r="N699" s="16"/>
    </row>
    <row r="700" ht="14.25" customHeight="1">
      <c r="C700" s="50"/>
      <c r="D700" s="50"/>
      <c r="E700" s="50"/>
      <c r="F700" s="50"/>
      <c r="N700" s="16"/>
    </row>
    <row r="701" ht="14.25" customHeight="1">
      <c r="C701" s="50"/>
      <c r="D701" s="50"/>
      <c r="E701" s="50"/>
      <c r="F701" s="50"/>
      <c r="N701" s="16"/>
    </row>
    <row r="702" ht="14.25" customHeight="1">
      <c r="C702" s="50"/>
      <c r="D702" s="50"/>
      <c r="E702" s="50"/>
      <c r="F702" s="50"/>
      <c r="N702" s="16"/>
    </row>
    <row r="703" ht="14.25" customHeight="1">
      <c r="C703" s="50"/>
      <c r="D703" s="50"/>
      <c r="E703" s="50"/>
      <c r="F703" s="50"/>
      <c r="N703" s="16"/>
    </row>
    <row r="704" ht="14.25" customHeight="1">
      <c r="C704" s="50"/>
      <c r="D704" s="50"/>
      <c r="E704" s="50"/>
      <c r="F704" s="50"/>
      <c r="N704" s="16"/>
    </row>
    <row r="705" ht="14.25" customHeight="1">
      <c r="C705" s="50"/>
      <c r="D705" s="50"/>
      <c r="E705" s="50"/>
      <c r="F705" s="50"/>
      <c r="N705" s="16"/>
    </row>
    <row r="706" ht="14.25" customHeight="1">
      <c r="C706" s="50"/>
      <c r="D706" s="50"/>
      <c r="E706" s="50"/>
      <c r="F706" s="50"/>
      <c r="N706" s="16"/>
    </row>
    <row r="707" ht="14.25" customHeight="1">
      <c r="C707" s="50"/>
      <c r="D707" s="50"/>
      <c r="E707" s="50"/>
      <c r="F707" s="50"/>
      <c r="N707" s="16"/>
    </row>
    <row r="708" ht="14.25" customHeight="1">
      <c r="C708" s="50"/>
      <c r="D708" s="50"/>
      <c r="E708" s="50"/>
      <c r="F708" s="50"/>
      <c r="N708" s="16"/>
    </row>
    <row r="709" ht="14.25" customHeight="1">
      <c r="C709" s="50"/>
      <c r="D709" s="50"/>
      <c r="E709" s="50"/>
      <c r="F709" s="50"/>
      <c r="N709" s="16"/>
    </row>
    <row r="710" ht="14.25" customHeight="1">
      <c r="C710" s="50"/>
      <c r="D710" s="50"/>
      <c r="E710" s="50"/>
      <c r="F710" s="50"/>
      <c r="N710" s="16"/>
    </row>
    <row r="711" ht="14.25" customHeight="1">
      <c r="C711" s="50"/>
      <c r="D711" s="50"/>
      <c r="E711" s="50"/>
      <c r="F711" s="50"/>
      <c r="N711" s="16"/>
    </row>
    <row r="712" ht="14.25" customHeight="1">
      <c r="C712" s="50"/>
      <c r="D712" s="50"/>
      <c r="E712" s="50"/>
      <c r="F712" s="50"/>
      <c r="N712" s="16"/>
    </row>
    <row r="713" ht="14.25" customHeight="1">
      <c r="C713" s="50"/>
      <c r="D713" s="50"/>
      <c r="E713" s="50"/>
      <c r="F713" s="50"/>
      <c r="N713" s="16"/>
    </row>
    <row r="714" ht="14.25" customHeight="1">
      <c r="C714" s="50"/>
      <c r="D714" s="50"/>
      <c r="E714" s="50"/>
      <c r="F714" s="50"/>
      <c r="N714" s="16"/>
    </row>
    <row r="715" ht="14.25" customHeight="1">
      <c r="C715" s="50"/>
      <c r="D715" s="50"/>
      <c r="E715" s="50"/>
      <c r="F715" s="50"/>
      <c r="N715" s="16"/>
    </row>
    <row r="716" ht="14.25" customHeight="1">
      <c r="C716" s="50"/>
      <c r="D716" s="50"/>
      <c r="E716" s="50"/>
      <c r="F716" s="50"/>
      <c r="N716" s="16"/>
    </row>
    <row r="717" ht="14.25" customHeight="1">
      <c r="C717" s="50"/>
      <c r="D717" s="50"/>
      <c r="E717" s="50"/>
      <c r="F717" s="50"/>
      <c r="N717" s="16"/>
    </row>
    <row r="718" ht="14.25" customHeight="1">
      <c r="C718" s="50"/>
      <c r="D718" s="50"/>
      <c r="E718" s="50"/>
      <c r="F718" s="50"/>
      <c r="N718" s="16"/>
    </row>
    <row r="719" ht="14.25" customHeight="1">
      <c r="C719" s="50"/>
      <c r="D719" s="50"/>
      <c r="E719" s="50"/>
      <c r="F719" s="50"/>
      <c r="N719" s="16"/>
    </row>
    <row r="720" ht="14.25" customHeight="1">
      <c r="C720" s="50"/>
      <c r="D720" s="50"/>
      <c r="E720" s="50"/>
      <c r="F720" s="50"/>
      <c r="N720" s="16"/>
    </row>
    <row r="721" ht="14.25" customHeight="1">
      <c r="C721" s="50"/>
      <c r="D721" s="50"/>
      <c r="E721" s="50"/>
      <c r="F721" s="50"/>
      <c r="N721" s="16"/>
    </row>
    <row r="722" ht="14.25" customHeight="1">
      <c r="C722" s="50"/>
      <c r="D722" s="50"/>
      <c r="E722" s="50"/>
      <c r="F722" s="50"/>
      <c r="N722" s="16"/>
    </row>
    <row r="723" ht="14.25" customHeight="1">
      <c r="C723" s="50"/>
      <c r="D723" s="50"/>
      <c r="E723" s="50"/>
      <c r="F723" s="50"/>
      <c r="N723" s="16"/>
    </row>
    <row r="724" ht="14.25" customHeight="1">
      <c r="C724" s="50"/>
      <c r="D724" s="50"/>
      <c r="E724" s="50"/>
      <c r="F724" s="50"/>
      <c r="N724" s="16"/>
    </row>
    <row r="725" ht="14.25" customHeight="1">
      <c r="C725" s="50"/>
      <c r="D725" s="50"/>
      <c r="E725" s="50"/>
      <c r="F725" s="50"/>
      <c r="N725" s="16"/>
    </row>
    <row r="726" ht="14.25" customHeight="1">
      <c r="C726" s="50"/>
      <c r="D726" s="50"/>
      <c r="E726" s="50"/>
      <c r="F726" s="50"/>
      <c r="N726" s="16"/>
    </row>
    <row r="727" ht="14.25" customHeight="1">
      <c r="C727" s="50"/>
      <c r="D727" s="50"/>
      <c r="E727" s="50"/>
      <c r="F727" s="50"/>
      <c r="N727" s="16"/>
    </row>
    <row r="728" ht="14.25" customHeight="1">
      <c r="C728" s="50"/>
      <c r="D728" s="50"/>
      <c r="E728" s="50"/>
      <c r="F728" s="50"/>
      <c r="N728" s="16"/>
    </row>
    <row r="729" ht="14.25" customHeight="1">
      <c r="C729" s="50"/>
      <c r="D729" s="50"/>
      <c r="E729" s="50"/>
      <c r="F729" s="50"/>
      <c r="N729" s="16"/>
    </row>
    <row r="730" ht="14.25" customHeight="1">
      <c r="C730" s="50"/>
      <c r="D730" s="50"/>
      <c r="E730" s="50"/>
      <c r="F730" s="50"/>
      <c r="N730" s="16"/>
    </row>
    <row r="731" ht="14.25" customHeight="1">
      <c r="C731" s="50"/>
      <c r="D731" s="50"/>
      <c r="E731" s="50"/>
      <c r="F731" s="50"/>
      <c r="N731" s="16"/>
    </row>
    <row r="732" ht="14.25" customHeight="1">
      <c r="C732" s="50"/>
      <c r="D732" s="50"/>
      <c r="E732" s="50"/>
      <c r="F732" s="50"/>
      <c r="N732" s="16"/>
    </row>
    <row r="733" ht="14.25" customHeight="1">
      <c r="C733" s="50"/>
      <c r="D733" s="50"/>
      <c r="E733" s="50"/>
      <c r="F733" s="50"/>
      <c r="N733" s="16"/>
    </row>
    <row r="734" ht="14.25" customHeight="1">
      <c r="C734" s="50"/>
      <c r="D734" s="50"/>
      <c r="E734" s="50"/>
      <c r="F734" s="50"/>
      <c r="N734" s="16"/>
    </row>
    <row r="735" ht="14.25" customHeight="1">
      <c r="C735" s="50"/>
      <c r="D735" s="50"/>
      <c r="E735" s="50"/>
      <c r="F735" s="50"/>
      <c r="N735" s="16"/>
    </row>
    <row r="736" ht="14.25" customHeight="1">
      <c r="C736" s="50"/>
      <c r="D736" s="50"/>
      <c r="E736" s="50"/>
      <c r="F736" s="50"/>
      <c r="N736" s="16"/>
    </row>
    <row r="737" ht="14.25" customHeight="1">
      <c r="C737" s="50"/>
      <c r="D737" s="50"/>
      <c r="E737" s="50"/>
      <c r="F737" s="50"/>
      <c r="N737" s="16"/>
    </row>
    <row r="738" ht="14.25" customHeight="1">
      <c r="C738" s="50"/>
      <c r="D738" s="50"/>
      <c r="E738" s="50"/>
      <c r="F738" s="50"/>
      <c r="N738" s="16"/>
    </row>
    <row r="739" ht="14.25" customHeight="1">
      <c r="C739" s="50"/>
      <c r="D739" s="50"/>
      <c r="E739" s="50"/>
      <c r="F739" s="50"/>
      <c r="N739" s="16"/>
    </row>
    <row r="740" ht="14.25" customHeight="1">
      <c r="C740" s="50"/>
      <c r="D740" s="50"/>
      <c r="E740" s="50"/>
      <c r="F740" s="50"/>
      <c r="N740" s="16"/>
    </row>
    <row r="741" ht="14.25" customHeight="1">
      <c r="C741" s="50"/>
      <c r="D741" s="50"/>
      <c r="E741" s="50"/>
      <c r="F741" s="50"/>
      <c r="N741" s="16"/>
    </row>
    <row r="742" ht="14.25" customHeight="1">
      <c r="C742" s="50"/>
      <c r="D742" s="50"/>
      <c r="E742" s="50"/>
      <c r="F742" s="50"/>
      <c r="N742" s="16"/>
    </row>
    <row r="743" ht="14.25" customHeight="1">
      <c r="C743" s="50"/>
      <c r="D743" s="50"/>
      <c r="E743" s="50"/>
      <c r="F743" s="50"/>
      <c r="N743" s="16"/>
    </row>
    <row r="744" ht="14.25" customHeight="1">
      <c r="C744" s="50"/>
      <c r="D744" s="50"/>
      <c r="E744" s="50"/>
      <c r="F744" s="50"/>
      <c r="N744" s="16"/>
    </row>
    <row r="745" ht="14.25" customHeight="1">
      <c r="C745" s="50"/>
      <c r="D745" s="50"/>
      <c r="E745" s="50"/>
      <c r="F745" s="50"/>
      <c r="N745" s="16"/>
    </row>
    <row r="746" ht="14.25" customHeight="1">
      <c r="C746" s="50"/>
      <c r="D746" s="50"/>
      <c r="E746" s="50"/>
      <c r="F746" s="50"/>
      <c r="N746" s="16"/>
    </row>
    <row r="747" ht="14.25" customHeight="1">
      <c r="C747" s="50"/>
      <c r="D747" s="50"/>
      <c r="E747" s="50"/>
      <c r="F747" s="50"/>
      <c r="N747" s="16"/>
    </row>
    <row r="748" ht="14.25" customHeight="1">
      <c r="C748" s="50"/>
      <c r="D748" s="50"/>
      <c r="E748" s="50"/>
      <c r="F748" s="50"/>
      <c r="N748" s="16"/>
    </row>
    <row r="749" ht="14.25" customHeight="1">
      <c r="C749" s="50"/>
      <c r="D749" s="50"/>
      <c r="E749" s="50"/>
      <c r="F749" s="50"/>
      <c r="N749" s="16"/>
    </row>
    <row r="750" ht="14.25" customHeight="1">
      <c r="C750" s="50"/>
      <c r="D750" s="50"/>
      <c r="E750" s="50"/>
      <c r="F750" s="50"/>
      <c r="N750" s="16"/>
    </row>
    <row r="751" ht="14.25" customHeight="1">
      <c r="C751" s="50"/>
      <c r="D751" s="50"/>
      <c r="E751" s="50"/>
      <c r="F751" s="50"/>
      <c r="N751" s="16"/>
    </row>
    <row r="752" ht="14.25" customHeight="1">
      <c r="C752" s="50"/>
      <c r="D752" s="50"/>
      <c r="E752" s="50"/>
      <c r="F752" s="50"/>
      <c r="N752" s="16"/>
    </row>
    <row r="753" ht="14.25" customHeight="1">
      <c r="C753" s="50"/>
      <c r="D753" s="50"/>
      <c r="E753" s="50"/>
      <c r="F753" s="50"/>
      <c r="N753" s="16"/>
    </row>
    <row r="754" ht="14.25" customHeight="1">
      <c r="C754" s="50"/>
      <c r="D754" s="50"/>
      <c r="E754" s="50"/>
      <c r="F754" s="50"/>
      <c r="N754" s="16"/>
    </row>
    <row r="755" ht="14.25" customHeight="1">
      <c r="C755" s="50"/>
      <c r="D755" s="50"/>
      <c r="E755" s="50"/>
      <c r="F755" s="50"/>
      <c r="N755" s="16"/>
    </row>
    <row r="756" ht="14.25" customHeight="1">
      <c r="C756" s="50"/>
      <c r="D756" s="50"/>
      <c r="E756" s="50"/>
      <c r="F756" s="50"/>
      <c r="N756" s="16"/>
    </row>
    <row r="757" ht="14.25" customHeight="1">
      <c r="C757" s="50"/>
      <c r="D757" s="50"/>
      <c r="E757" s="50"/>
      <c r="F757" s="50"/>
      <c r="N757" s="16"/>
    </row>
    <row r="758" ht="14.25" customHeight="1">
      <c r="C758" s="50"/>
      <c r="D758" s="50"/>
      <c r="E758" s="50"/>
      <c r="F758" s="50"/>
      <c r="N758" s="16"/>
    </row>
    <row r="759" ht="14.25" customHeight="1">
      <c r="C759" s="50"/>
      <c r="D759" s="50"/>
      <c r="E759" s="50"/>
      <c r="F759" s="50"/>
      <c r="N759" s="16"/>
    </row>
    <row r="760" ht="14.25" customHeight="1">
      <c r="C760" s="50"/>
      <c r="D760" s="50"/>
      <c r="E760" s="50"/>
      <c r="F760" s="50"/>
      <c r="N760" s="16"/>
    </row>
    <row r="761" ht="14.25" customHeight="1">
      <c r="C761" s="50"/>
      <c r="D761" s="50"/>
      <c r="E761" s="50"/>
      <c r="F761" s="50"/>
      <c r="N761" s="16"/>
    </row>
    <row r="762" ht="14.25" customHeight="1">
      <c r="C762" s="50"/>
      <c r="D762" s="50"/>
      <c r="E762" s="50"/>
      <c r="F762" s="50"/>
      <c r="N762" s="16"/>
    </row>
    <row r="763" ht="14.25" customHeight="1">
      <c r="C763" s="50"/>
      <c r="D763" s="50"/>
      <c r="E763" s="50"/>
      <c r="F763" s="50"/>
      <c r="N763" s="16"/>
    </row>
    <row r="764" ht="14.25" customHeight="1">
      <c r="C764" s="50"/>
      <c r="D764" s="50"/>
      <c r="E764" s="50"/>
      <c r="F764" s="50"/>
      <c r="N764" s="16"/>
    </row>
    <row r="765" ht="14.25" customHeight="1">
      <c r="C765" s="50"/>
      <c r="D765" s="50"/>
      <c r="E765" s="50"/>
      <c r="F765" s="50"/>
      <c r="N765" s="16"/>
    </row>
    <row r="766" ht="14.25" customHeight="1">
      <c r="C766" s="50"/>
      <c r="D766" s="50"/>
      <c r="E766" s="50"/>
      <c r="F766" s="50"/>
      <c r="N766" s="16"/>
    </row>
    <row r="767" ht="14.25" customHeight="1">
      <c r="C767" s="50"/>
      <c r="D767" s="50"/>
      <c r="E767" s="50"/>
      <c r="F767" s="50"/>
      <c r="N767" s="16"/>
    </row>
    <row r="768" ht="14.25" customHeight="1">
      <c r="C768" s="50"/>
      <c r="D768" s="50"/>
      <c r="E768" s="50"/>
      <c r="F768" s="50"/>
      <c r="N768" s="16"/>
    </row>
    <row r="769" ht="14.25" customHeight="1">
      <c r="C769" s="50"/>
      <c r="D769" s="50"/>
      <c r="E769" s="50"/>
      <c r="F769" s="50"/>
      <c r="N769" s="16"/>
    </row>
    <row r="770" ht="14.25" customHeight="1">
      <c r="C770" s="50"/>
      <c r="D770" s="50"/>
      <c r="E770" s="50"/>
      <c r="F770" s="50"/>
      <c r="N770" s="16"/>
    </row>
    <row r="771" ht="14.25" customHeight="1">
      <c r="C771" s="50"/>
      <c r="D771" s="50"/>
      <c r="E771" s="50"/>
      <c r="F771" s="50"/>
      <c r="N771" s="16"/>
    </row>
    <row r="772" ht="14.25" customHeight="1">
      <c r="C772" s="50"/>
      <c r="D772" s="50"/>
      <c r="E772" s="50"/>
      <c r="F772" s="50"/>
      <c r="N772" s="16"/>
    </row>
    <row r="773" ht="14.25" customHeight="1">
      <c r="C773" s="50"/>
      <c r="D773" s="50"/>
      <c r="E773" s="50"/>
      <c r="F773" s="50"/>
      <c r="N773" s="16"/>
    </row>
    <row r="774" ht="14.25" customHeight="1">
      <c r="C774" s="50"/>
      <c r="D774" s="50"/>
      <c r="E774" s="50"/>
      <c r="F774" s="50"/>
      <c r="N774" s="16"/>
    </row>
    <row r="775" ht="14.25" customHeight="1">
      <c r="C775" s="50"/>
      <c r="D775" s="50"/>
      <c r="E775" s="50"/>
      <c r="F775" s="50"/>
      <c r="N775" s="16"/>
    </row>
    <row r="776" ht="14.25" customHeight="1">
      <c r="C776" s="50"/>
      <c r="D776" s="50"/>
      <c r="E776" s="50"/>
      <c r="F776" s="50"/>
      <c r="N776" s="16"/>
    </row>
    <row r="777" ht="14.25" customHeight="1">
      <c r="C777" s="50"/>
      <c r="D777" s="50"/>
      <c r="E777" s="50"/>
      <c r="F777" s="50"/>
      <c r="N777" s="16"/>
    </row>
    <row r="778" ht="14.25" customHeight="1">
      <c r="C778" s="50"/>
      <c r="D778" s="50"/>
      <c r="E778" s="50"/>
      <c r="F778" s="50"/>
      <c r="N778" s="16"/>
    </row>
    <row r="779" ht="14.25" customHeight="1">
      <c r="C779" s="50"/>
      <c r="D779" s="50"/>
      <c r="E779" s="50"/>
      <c r="F779" s="50"/>
      <c r="N779" s="16"/>
    </row>
    <row r="780" ht="14.25" customHeight="1">
      <c r="C780" s="50"/>
      <c r="D780" s="50"/>
      <c r="E780" s="50"/>
      <c r="F780" s="50"/>
      <c r="N780" s="16"/>
    </row>
    <row r="781" ht="14.25" customHeight="1">
      <c r="C781" s="50"/>
      <c r="D781" s="50"/>
      <c r="E781" s="50"/>
      <c r="F781" s="50"/>
      <c r="N781" s="16"/>
    </row>
    <row r="782" ht="14.25" customHeight="1">
      <c r="C782" s="50"/>
      <c r="D782" s="50"/>
      <c r="E782" s="50"/>
      <c r="F782" s="50"/>
      <c r="N782" s="16"/>
    </row>
    <row r="783" ht="14.25" customHeight="1">
      <c r="C783" s="50"/>
      <c r="D783" s="50"/>
      <c r="E783" s="50"/>
      <c r="F783" s="50"/>
      <c r="N783" s="16"/>
    </row>
    <row r="784" ht="14.25" customHeight="1">
      <c r="C784" s="50"/>
      <c r="D784" s="50"/>
      <c r="E784" s="50"/>
      <c r="F784" s="50"/>
      <c r="N784" s="16"/>
    </row>
    <row r="785" ht="14.25" customHeight="1">
      <c r="C785" s="50"/>
      <c r="D785" s="50"/>
      <c r="E785" s="50"/>
      <c r="F785" s="50"/>
      <c r="N785" s="16"/>
    </row>
    <row r="786" ht="14.25" customHeight="1">
      <c r="C786" s="50"/>
      <c r="D786" s="50"/>
      <c r="E786" s="50"/>
      <c r="F786" s="50"/>
      <c r="N786" s="16"/>
    </row>
    <row r="787" ht="14.25" customHeight="1">
      <c r="C787" s="50"/>
      <c r="D787" s="50"/>
      <c r="E787" s="50"/>
      <c r="F787" s="50"/>
      <c r="N787" s="16"/>
    </row>
    <row r="788" ht="14.25" customHeight="1">
      <c r="C788" s="50"/>
      <c r="D788" s="50"/>
      <c r="E788" s="50"/>
      <c r="F788" s="50"/>
      <c r="N788" s="16"/>
    </row>
    <row r="789" ht="14.25" customHeight="1">
      <c r="C789" s="50"/>
      <c r="D789" s="50"/>
      <c r="E789" s="50"/>
      <c r="F789" s="50"/>
      <c r="N789" s="16"/>
    </row>
    <row r="790" ht="14.25" customHeight="1">
      <c r="C790" s="50"/>
      <c r="D790" s="50"/>
      <c r="E790" s="50"/>
      <c r="F790" s="50"/>
      <c r="N790" s="16"/>
    </row>
    <row r="791" ht="14.25" customHeight="1">
      <c r="C791" s="50"/>
      <c r="D791" s="50"/>
      <c r="E791" s="50"/>
      <c r="F791" s="50"/>
      <c r="N791" s="16"/>
    </row>
    <row r="792" ht="14.25" customHeight="1">
      <c r="C792" s="50"/>
      <c r="D792" s="50"/>
      <c r="E792" s="50"/>
      <c r="F792" s="50"/>
      <c r="N792" s="16"/>
    </row>
    <row r="793" ht="14.25" customHeight="1">
      <c r="C793" s="50"/>
      <c r="D793" s="50"/>
      <c r="E793" s="50"/>
      <c r="F793" s="50"/>
      <c r="N793" s="16"/>
    </row>
    <row r="794" ht="14.25" customHeight="1">
      <c r="C794" s="50"/>
      <c r="D794" s="50"/>
      <c r="E794" s="50"/>
      <c r="F794" s="50"/>
      <c r="N794" s="16"/>
    </row>
    <row r="795" ht="14.25" customHeight="1">
      <c r="C795" s="50"/>
      <c r="D795" s="50"/>
      <c r="E795" s="50"/>
      <c r="F795" s="50"/>
      <c r="N795" s="16"/>
    </row>
    <row r="796" ht="14.25" customHeight="1">
      <c r="C796" s="50"/>
      <c r="D796" s="50"/>
      <c r="E796" s="50"/>
      <c r="F796" s="50"/>
      <c r="N796" s="16"/>
    </row>
    <row r="797" ht="14.25" customHeight="1">
      <c r="C797" s="50"/>
      <c r="D797" s="50"/>
      <c r="E797" s="50"/>
      <c r="F797" s="50"/>
      <c r="N797" s="16"/>
    </row>
    <row r="798" ht="14.25" customHeight="1">
      <c r="C798" s="50"/>
      <c r="D798" s="50"/>
      <c r="E798" s="50"/>
      <c r="F798" s="50"/>
      <c r="N798" s="16"/>
    </row>
    <row r="799" ht="14.25" customHeight="1">
      <c r="C799" s="50"/>
      <c r="D799" s="50"/>
      <c r="E799" s="50"/>
      <c r="F799" s="50"/>
      <c r="N799" s="16"/>
    </row>
    <row r="800" ht="14.25" customHeight="1">
      <c r="C800" s="50"/>
      <c r="D800" s="50"/>
      <c r="E800" s="50"/>
      <c r="F800" s="50"/>
      <c r="N800" s="16"/>
    </row>
    <row r="801" ht="14.25" customHeight="1">
      <c r="C801" s="50"/>
      <c r="D801" s="50"/>
      <c r="E801" s="50"/>
      <c r="F801" s="50"/>
      <c r="N801" s="16"/>
    </row>
    <row r="802" ht="14.25" customHeight="1">
      <c r="C802" s="50"/>
      <c r="D802" s="50"/>
      <c r="E802" s="50"/>
      <c r="F802" s="50"/>
      <c r="N802" s="16"/>
    </row>
    <row r="803" ht="14.25" customHeight="1">
      <c r="C803" s="50"/>
      <c r="D803" s="50"/>
      <c r="E803" s="50"/>
      <c r="F803" s="50"/>
      <c r="N803" s="16"/>
    </row>
    <row r="804" ht="14.25" customHeight="1">
      <c r="C804" s="50"/>
      <c r="D804" s="50"/>
      <c r="E804" s="50"/>
      <c r="F804" s="50"/>
      <c r="N804" s="16"/>
    </row>
    <row r="805" ht="14.25" customHeight="1">
      <c r="C805" s="50"/>
      <c r="D805" s="50"/>
      <c r="E805" s="50"/>
      <c r="F805" s="50"/>
      <c r="N805" s="16"/>
    </row>
    <row r="806" ht="14.25" customHeight="1">
      <c r="C806" s="50"/>
      <c r="D806" s="50"/>
      <c r="E806" s="50"/>
      <c r="F806" s="50"/>
      <c r="N806" s="16"/>
    </row>
    <row r="807" ht="14.25" customHeight="1">
      <c r="C807" s="50"/>
      <c r="D807" s="50"/>
      <c r="E807" s="50"/>
      <c r="F807" s="50"/>
      <c r="N807" s="16"/>
    </row>
    <row r="808" ht="14.25" customHeight="1">
      <c r="C808" s="50"/>
      <c r="D808" s="50"/>
      <c r="E808" s="50"/>
      <c r="F808" s="50"/>
      <c r="N808" s="16"/>
    </row>
    <row r="809" ht="14.25" customHeight="1">
      <c r="C809" s="50"/>
      <c r="D809" s="50"/>
      <c r="E809" s="50"/>
      <c r="F809" s="50"/>
      <c r="N809" s="16"/>
    </row>
    <row r="810" ht="14.25" customHeight="1">
      <c r="C810" s="50"/>
      <c r="D810" s="50"/>
      <c r="E810" s="50"/>
      <c r="F810" s="50"/>
      <c r="N810" s="16"/>
    </row>
    <row r="811" ht="14.25" customHeight="1">
      <c r="C811" s="50"/>
      <c r="D811" s="50"/>
      <c r="E811" s="50"/>
      <c r="F811" s="50"/>
      <c r="N811" s="16"/>
    </row>
    <row r="812" ht="14.25" customHeight="1">
      <c r="C812" s="50"/>
      <c r="D812" s="50"/>
      <c r="E812" s="50"/>
      <c r="F812" s="50"/>
      <c r="N812" s="16"/>
    </row>
    <row r="813" ht="14.25" customHeight="1">
      <c r="C813" s="50"/>
      <c r="D813" s="50"/>
      <c r="E813" s="50"/>
      <c r="F813" s="50"/>
      <c r="N813" s="16"/>
    </row>
    <row r="814" ht="14.25" customHeight="1">
      <c r="C814" s="50"/>
      <c r="D814" s="50"/>
      <c r="E814" s="50"/>
      <c r="F814" s="50"/>
      <c r="N814" s="16"/>
    </row>
    <row r="815" ht="14.25" customHeight="1">
      <c r="C815" s="50"/>
      <c r="D815" s="50"/>
      <c r="E815" s="50"/>
      <c r="F815" s="50"/>
      <c r="N815" s="16"/>
    </row>
    <row r="816" ht="14.25" customHeight="1">
      <c r="C816" s="50"/>
      <c r="D816" s="50"/>
      <c r="E816" s="50"/>
      <c r="F816" s="50"/>
      <c r="N816" s="16"/>
    </row>
    <row r="817" ht="14.25" customHeight="1">
      <c r="C817" s="50"/>
      <c r="D817" s="50"/>
      <c r="E817" s="50"/>
      <c r="F817" s="50"/>
      <c r="N817" s="16"/>
    </row>
    <row r="818" ht="14.25" customHeight="1">
      <c r="C818" s="50"/>
      <c r="D818" s="50"/>
      <c r="E818" s="50"/>
      <c r="F818" s="50"/>
      <c r="N818" s="16"/>
    </row>
    <row r="819" ht="14.25" customHeight="1">
      <c r="C819" s="50"/>
      <c r="D819" s="50"/>
      <c r="E819" s="50"/>
      <c r="F819" s="50"/>
      <c r="N819" s="16"/>
    </row>
    <row r="820" ht="14.25" customHeight="1">
      <c r="C820" s="50"/>
      <c r="D820" s="50"/>
      <c r="E820" s="50"/>
      <c r="F820" s="50"/>
      <c r="N820" s="16"/>
    </row>
    <row r="821" ht="14.25" customHeight="1">
      <c r="C821" s="50"/>
      <c r="D821" s="50"/>
      <c r="E821" s="50"/>
      <c r="F821" s="50"/>
      <c r="N821" s="16"/>
    </row>
    <row r="822" ht="14.25" customHeight="1">
      <c r="C822" s="50"/>
      <c r="D822" s="50"/>
      <c r="E822" s="50"/>
      <c r="F822" s="50"/>
      <c r="N822" s="16"/>
    </row>
    <row r="823" ht="14.25" customHeight="1">
      <c r="C823" s="50"/>
      <c r="D823" s="50"/>
      <c r="E823" s="50"/>
      <c r="F823" s="50"/>
      <c r="N823" s="16"/>
    </row>
    <row r="824" ht="14.25" customHeight="1">
      <c r="C824" s="50"/>
      <c r="D824" s="50"/>
      <c r="E824" s="50"/>
      <c r="F824" s="50"/>
      <c r="N824" s="16"/>
    </row>
    <row r="825" ht="14.25" customHeight="1">
      <c r="C825" s="50"/>
      <c r="D825" s="50"/>
      <c r="E825" s="50"/>
      <c r="F825" s="50"/>
      <c r="N825" s="16"/>
    </row>
    <row r="826" ht="14.25" customHeight="1">
      <c r="C826" s="50"/>
      <c r="D826" s="50"/>
      <c r="E826" s="50"/>
      <c r="F826" s="50"/>
      <c r="N826" s="16"/>
    </row>
    <row r="827" ht="14.25" customHeight="1">
      <c r="C827" s="50"/>
      <c r="D827" s="50"/>
      <c r="E827" s="50"/>
      <c r="F827" s="50"/>
      <c r="N827" s="16"/>
    </row>
    <row r="828" ht="14.25" customHeight="1">
      <c r="C828" s="50"/>
      <c r="D828" s="50"/>
      <c r="E828" s="50"/>
      <c r="F828" s="50"/>
      <c r="N828" s="16"/>
    </row>
    <row r="829" ht="14.25" customHeight="1">
      <c r="C829" s="50"/>
      <c r="D829" s="50"/>
      <c r="E829" s="50"/>
      <c r="F829" s="50"/>
      <c r="N829" s="16"/>
    </row>
    <row r="830" ht="14.25" customHeight="1">
      <c r="C830" s="50"/>
      <c r="D830" s="50"/>
      <c r="E830" s="50"/>
      <c r="F830" s="50"/>
      <c r="N830" s="16"/>
    </row>
    <row r="831" ht="14.25" customHeight="1">
      <c r="C831" s="50"/>
      <c r="D831" s="50"/>
      <c r="E831" s="50"/>
      <c r="F831" s="50"/>
      <c r="N831" s="16"/>
    </row>
    <row r="832" ht="14.25" customHeight="1">
      <c r="C832" s="50"/>
      <c r="D832" s="50"/>
      <c r="E832" s="50"/>
      <c r="F832" s="50"/>
      <c r="N832" s="16"/>
    </row>
    <row r="833" ht="14.25" customHeight="1">
      <c r="C833" s="50"/>
      <c r="D833" s="50"/>
      <c r="E833" s="50"/>
      <c r="F833" s="50"/>
      <c r="N833" s="16"/>
    </row>
    <row r="834" ht="14.25" customHeight="1">
      <c r="C834" s="50"/>
      <c r="D834" s="50"/>
      <c r="E834" s="50"/>
      <c r="F834" s="50"/>
      <c r="N834" s="16"/>
    </row>
    <row r="835" ht="14.25" customHeight="1">
      <c r="C835" s="50"/>
      <c r="D835" s="50"/>
      <c r="E835" s="50"/>
      <c r="F835" s="50"/>
      <c r="N835" s="16"/>
    </row>
    <row r="836" ht="14.25" customHeight="1">
      <c r="C836" s="50"/>
      <c r="D836" s="50"/>
      <c r="E836" s="50"/>
      <c r="F836" s="50"/>
      <c r="N836" s="16"/>
    </row>
    <row r="837" ht="14.25" customHeight="1">
      <c r="C837" s="50"/>
      <c r="D837" s="50"/>
      <c r="E837" s="50"/>
      <c r="F837" s="50"/>
      <c r="N837" s="16"/>
    </row>
    <row r="838" ht="14.25" customHeight="1">
      <c r="C838" s="50"/>
      <c r="D838" s="50"/>
      <c r="E838" s="50"/>
      <c r="F838" s="50"/>
      <c r="N838" s="16"/>
    </row>
    <row r="839" ht="14.25" customHeight="1">
      <c r="C839" s="50"/>
      <c r="D839" s="50"/>
      <c r="E839" s="50"/>
      <c r="F839" s="50"/>
      <c r="N839" s="16"/>
    </row>
    <row r="840" ht="14.25" customHeight="1">
      <c r="C840" s="50"/>
      <c r="D840" s="50"/>
      <c r="E840" s="50"/>
      <c r="F840" s="50"/>
      <c r="N840" s="16"/>
    </row>
    <row r="841" ht="14.25" customHeight="1">
      <c r="C841" s="50"/>
      <c r="D841" s="50"/>
      <c r="E841" s="50"/>
      <c r="F841" s="50"/>
      <c r="N841" s="16"/>
    </row>
    <row r="842" ht="14.25" customHeight="1">
      <c r="C842" s="50"/>
      <c r="D842" s="50"/>
      <c r="E842" s="50"/>
      <c r="F842" s="50"/>
      <c r="N842" s="16"/>
    </row>
    <row r="843" ht="14.25" customHeight="1">
      <c r="C843" s="50"/>
      <c r="D843" s="50"/>
      <c r="E843" s="50"/>
      <c r="F843" s="50"/>
      <c r="N843" s="16"/>
    </row>
    <row r="844" ht="14.25" customHeight="1">
      <c r="C844" s="50"/>
      <c r="D844" s="50"/>
      <c r="E844" s="50"/>
      <c r="F844" s="50"/>
      <c r="N844" s="16"/>
    </row>
    <row r="845" ht="14.25" customHeight="1">
      <c r="C845" s="50"/>
      <c r="D845" s="50"/>
      <c r="E845" s="50"/>
      <c r="F845" s="50"/>
      <c r="N845" s="16"/>
    </row>
    <row r="846" ht="14.25" customHeight="1">
      <c r="C846" s="50"/>
      <c r="D846" s="50"/>
      <c r="E846" s="50"/>
      <c r="F846" s="50"/>
      <c r="N846" s="16"/>
    </row>
    <row r="847" ht="14.25" customHeight="1">
      <c r="C847" s="50"/>
      <c r="D847" s="50"/>
      <c r="E847" s="50"/>
      <c r="F847" s="50"/>
      <c r="N847" s="16"/>
    </row>
    <row r="848" ht="14.25" customHeight="1">
      <c r="C848" s="50"/>
      <c r="D848" s="50"/>
      <c r="E848" s="50"/>
      <c r="F848" s="50"/>
      <c r="N848" s="16"/>
    </row>
    <row r="849" ht="14.25" customHeight="1">
      <c r="C849" s="50"/>
      <c r="D849" s="50"/>
      <c r="E849" s="50"/>
      <c r="F849" s="50"/>
      <c r="N849" s="16"/>
    </row>
    <row r="850" ht="14.25" customHeight="1">
      <c r="C850" s="50"/>
      <c r="D850" s="50"/>
      <c r="E850" s="50"/>
      <c r="F850" s="50"/>
      <c r="N850" s="16"/>
    </row>
    <row r="851" ht="14.25" customHeight="1">
      <c r="C851" s="50"/>
      <c r="D851" s="50"/>
      <c r="E851" s="50"/>
      <c r="F851" s="50"/>
      <c r="N851" s="16"/>
    </row>
    <row r="852" ht="14.25" customHeight="1">
      <c r="C852" s="50"/>
      <c r="D852" s="50"/>
      <c r="E852" s="50"/>
      <c r="F852" s="50"/>
      <c r="N852" s="16"/>
    </row>
    <row r="853" ht="14.25" customHeight="1">
      <c r="C853" s="50"/>
      <c r="D853" s="50"/>
      <c r="E853" s="50"/>
      <c r="F853" s="50"/>
      <c r="N853" s="16"/>
    </row>
    <row r="854" ht="14.25" customHeight="1">
      <c r="C854" s="50"/>
      <c r="D854" s="50"/>
      <c r="E854" s="50"/>
      <c r="F854" s="50"/>
      <c r="N854" s="16"/>
    </row>
    <row r="855" ht="14.25" customHeight="1">
      <c r="C855" s="50"/>
      <c r="D855" s="50"/>
      <c r="E855" s="50"/>
      <c r="F855" s="50"/>
      <c r="N855" s="16"/>
    </row>
    <row r="856" ht="14.25" customHeight="1">
      <c r="C856" s="50"/>
      <c r="D856" s="50"/>
      <c r="E856" s="50"/>
      <c r="F856" s="50"/>
      <c r="N856" s="16"/>
    </row>
    <row r="857" ht="14.25" customHeight="1">
      <c r="C857" s="50"/>
      <c r="D857" s="50"/>
      <c r="E857" s="50"/>
      <c r="F857" s="50"/>
      <c r="N857" s="16"/>
    </row>
    <row r="858" ht="14.25" customHeight="1">
      <c r="C858" s="50"/>
      <c r="D858" s="50"/>
      <c r="E858" s="50"/>
      <c r="F858" s="50"/>
      <c r="N858" s="16"/>
    </row>
    <row r="859" ht="14.25" customHeight="1">
      <c r="C859" s="50"/>
      <c r="D859" s="50"/>
      <c r="E859" s="50"/>
      <c r="F859" s="50"/>
      <c r="N859" s="16"/>
    </row>
    <row r="860" ht="14.25" customHeight="1">
      <c r="C860" s="50"/>
      <c r="D860" s="50"/>
      <c r="E860" s="50"/>
      <c r="F860" s="50"/>
      <c r="N860" s="16"/>
    </row>
    <row r="861" ht="14.25" customHeight="1">
      <c r="C861" s="50"/>
      <c r="D861" s="50"/>
      <c r="E861" s="50"/>
      <c r="F861" s="50"/>
      <c r="N861" s="16"/>
    </row>
    <row r="862" ht="14.25" customHeight="1">
      <c r="C862" s="50"/>
      <c r="D862" s="50"/>
      <c r="E862" s="50"/>
      <c r="F862" s="50"/>
      <c r="N862" s="16"/>
    </row>
    <row r="863" ht="14.25" customHeight="1">
      <c r="C863" s="50"/>
      <c r="D863" s="50"/>
      <c r="E863" s="50"/>
      <c r="F863" s="50"/>
      <c r="N863" s="16"/>
    </row>
    <row r="864" ht="14.25" customHeight="1">
      <c r="C864" s="50"/>
      <c r="D864" s="50"/>
      <c r="E864" s="50"/>
      <c r="F864" s="50"/>
      <c r="N864" s="16"/>
    </row>
    <row r="865" ht="14.25" customHeight="1">
      <c r="C865" s="50"/>
      <c r="D865" s="50"/>
      <c r="E865" s="50"/>
      <c r="F865" s="50"/>
      <c r="N865" s="16"/>
    </row>
    <row r="866" ht="14.25" customHeight="1">
      <c r="C866" s="50"/>
      <c r="D866" s="50"/>
      <c r="E866" s="50"/>
      <c r="F866" s="50"/>
      <c r="N866" s="16"/>
    </row>
    <row r="867" ht="14.25" customHeight="1">
      <c r="C867" s="50"/>
      <c r="D867" s="50"/>
      <c r="E867" s="50"/>
      <c r="F867" s="50"/>
      <c r="N867" s="16"/>
    </row>
    <row r="868" ht="14.25" customHeight="1">
      <c r="C868" s="50"/>
      <c r="D868" s="50"/>
      <c r="E868" s="50"/>
      <c r="F868" s="50"/>
      <c r="N868" s="16"/>
    </row>
    <row r="869" ht="14.25" customHeight="1">
      <c r="C869" s="50"/>
      <c r="D869" s="50"/>
      <c r="E869" s="50"/>
      <c r="F869" s="50"/>
      <c r="N869" s="16"/>
    </row>
    <row r="870" ht="14.25" customHeight="1">
      <c r="C870" s="50"/>
      <c r="D870" s="50"/>
      <c r="E870" s="50"/>
      <c r="F870" s="50"/>
      <c r="N870" s="16"/>
    </row>
    <row r="871" ht="14.25" customHeight="1">
      <c r="C871" s="50"/>
      <c r="D871" s="50"/>
      <c r="E871" s="50"/>
      <c r="F871" s="50"/>
      <c r="N871" s="16"/>
    </row>
    <row r="872" ht="14.25" customHeight="1">
      <c r="C872" s="50"/>
      <c r="D872" s="50"/>
      <c r="E872" s="50"/>
      <c r="F872" s="50"/>
      <c r="N872" s="16"/>
    </row>
    <row r="873" ht="14.25" customHeight="1">
      <c r="C873" s="50"/>
      <c r="D873" s="50"/>
      <c r="E873" s="50"/>
      <c r="F873" s="50"/>
      <c r="N873" s="16"/>
    </row>
    <row r="874" ht="14.25" customHeight="1">
      <c r="C874" s="50"/>
      <c r="D874" s="50"/>
      <c r="E874" s="50"/>
      <c r="F874" s="50"/>
      <c r="N874" s="16"/>
    </row>
    <row r="875" ht="14.25" customHeight="1">
      <c r="C875" s="50"/>
      <c r="D875" s="50"/>
      <c r="E875" s="50"/>
      <c r="F875" s="50"/>
      <c r="N875" s="16"/>
    </row>
    <row r="876" ht="14.25" customHeight="1">
      <c r="C876" s="50"/>
      <c r="D876" s="50"/>
      <c r="E876" s="50"/>
      <c r="F876" s="50"/>
      <c r="N876" s="16"/>
    </row>
    <row r="877" ht="14.25" customHeight="1">
      <c r="C877" s="50"/>
      <c r="D877" s="50"/>
      <c r="E877" s="50"/>
      <c r="F877" s="50"/>
      <c r="N877" s="16"/>
    </row>
    <row r="878" ht="14.25" customHeight="1">
      <c r="C878" s="50"/>
      <c r="D878" s="50"/>
      <c r="E878" s="50"/>
      <c r="F878" s="50"/>
      <c r="N878" s="16"/>
    </row>
    <row r="879" ht="14.25" customHeight="1">
      <c r="C879" s="50"/>
      <c r="D879" s="50"/>
      <c r="E879" s="50"/>
      <c r="F879" s="50"/>
      <c r="N879" s="16"/>
    </row>
    <row r="880" ht="14.25" customHeight="1">
      <c r="C880" s="50"/>
      <c r="D880" s="50"/>
      <c r="E880" s="50"/>
      <c r="F880" s="50"/>
      <c r="N880" s="16"/>
    </row>
    <row r="881" ht="14.25" customHeight="1">
      <c r="C881" s="50"/>
      <c r="D881" s="50"/>
      <c r="E881" s="50"/>
      <c r="F881" s="50"/>
      <c r="N881" s="16"/>
    </row>
    <row r="882" ht="14.25" customHeight="1">
      <c r="C882" s="50"/>
      <c r="D882" s="50"/>
      <c r="E882" s="50"/>
      <c r="F882" s="50"/>
      <c r="N882" s="16"/>
    </row>
    <row r="883" ht="14.25" customHeight="1">
      <c r="C883" s="50"/>
      <c r="D883" s="50"/>
      <c r="E883" s="50"/>
      <c r="F883" s="50"/>
      <c r="N883" s="16"/>
    </row>
    <row r="884" ht="14.25" customHeight="1">
      <c r="C884" s="50"/>
      <c r="D884" s="50"/>
      <c r="E884" s="50"/>
      <c r="F884" s="50"/>
      <c r="N884" s="16"/>
    </row>
    <row r="885" ht="14.25" customHeight="1">
      <c r="C885" s="50"/>
      <c r="D885" s="50"/>
      <c r="E885" s="50"/>
      <c r="F885" s="50"/>
      <c r="N885" s="16"/>
    </row>
    <row r="886" ht="14.25" customHeight="1">
      <c r="C886" s="50"/>
      <c r="D886" s="50"/>
      <c r="E886" s="50"/>
      <c r="F886" s="50"/>
      <c r="N886" s="16"/>
    </row>
    <row r="887" ht="14.25" customHeight="1">
      <c r="C887" s="50"/>
      <c r="D887" s="50"/>
      <c r="E887" s="50"/>
      <c r="F887" s="50"/>
      <c r="N887" s="16"/>
    </row>
    <row r="888" ht="14.25" customHeight="1">
      <c r="C888" s="50"/>
      <c r="D888" s="50"/>
      <c r="E888" s="50"/>
      <c r="F888" s="50"/>
      <c r="N888" s="16"/>
    </row>
    <row r="889" ht="14.25" customHeight="1">
      <c r="C889" s="50"/>
      <c r="D889" s="50"/>
      <c r="E889" s="50"/>
      <c r="F889" s="50"/>
      <c r="N889" s="16"/>
    </row>
    <row r="890" ht="14.25" customHeight="1">
      <c r="C890" s="50"/>
      <c r="D890" s="50"/>
      <c r="E890" s="50"/>
      <c r="F890" s="50"/>
      <c r="N890" s="16"/>
    </row>
    <row r="891" ht="14.25" customHeight="1">
      <c r="C891" s="50"/>
      <c r="D891" s="50"/>
      <c r="E891" s="50"/>
      <c r="F891" s="50"/>
      <c r="N891" s="16"/>
    </row>
    <row r="892" ht="14.25" customHeight="1">
      <c r="C892" s="50"/>
      <c r="D892" s="50"/>
      <c r="E892" s="50"/>
      <c r="F892" s="50"/>
      <c r="N892" s="16"/>
    </row>
    <row r="893" ht="14.25" customHeight="1">
      <c r="C893" s="50"/>
      <c r="D893" s="50"/>
      <c r="E893" s="50"/>
      <c r="F893" s="50"/>
      <c r="N893" s="16"/>
    </row>
    <row r="894" ht="14.25" customHeight="1">
      <c r="C894" s="50"/>
      <c r="D894" s="50"/>
      <c r="E894" s="50"/>
      <c r="F894" s="50"/>
      <c r="N894" s="16"/>
    </row>
    <row r="895" ht="14.25" customHeight="1">
      <c r="C895" s="50"/>
      <c r="D895" s="50"/>
      <c r="E895" s="50"/>
      <c r="F895" s="50"/>
      <c r="N895" s="16"/>
    </row>
    <row r="896" ht="14.25" customHeight="1">
      <c r="C896" s="50"/>
      <c r="D896" s="50"/>
      <c r="E896" s="50"/>
      <c r="F896" s="50"/>
      <c r="N896" s="16"/>
    </row>
    <row r="897" ht="14.25" customHeight="1">
      <c r="C897" s="50"/>
      <c r="D897" s="50"/>
      <c r="E897" s="50"/>
      <c r="F897" s="50"/>
      <c r="N897" s="16"/>
    </row>
    <row r="898" ht="14.25" customHeight="1">
      <c r="C898" s="50"/>
      <c r="D898" s="50"/>
      <c r="E898" s="50"/>
      <c r="F898" s="50"/>
      <c r="N898" s="16"/>
    </row>
    <row r="899" ht="14.25" customHeight="1">
      <c r="C899" s="50"/>
      <c r="D899" s="50"/>
      <c r="E899" s="50"/>
      <c r="F899" s="50"/>
      <c r="N899" s="16"/>
    </row>
    <row r="900" ht="14.25" customHeight="1">
      <c r="C900" s="50"/>
      <c r="D900" s="50"/>
      <c r="E900" s="50"/>
      <c r="F900" s="50"/>
      <c r="N900" s="16"/>
    </row>
    <row r="901" ht="14.25" customHeight="1">
      <c r="C901" s="50"/>
      <c r="D901" s="50"/>
      <c r="E901" s="50"/>
      <c r="F901" s="50"/>
      <c r="N901" s="16"/>
    </row>
    <row r="902" ht="14.25" customHeight="1">
      <c r="C902" s="50"/>
      <c r="D902" s="50"/>
      <c r="E902" s="50"/>
      <c r="F902" s="50"/>
      <c r="N902" s="16"/>
    </row>
    <row r="903" ht="14.25" customHeight="1">
      <c r="C903" s="50"/>
      <c r="D903" s="50"/>
      <c r="E903" s="50"/>
      <c r="F903" s="50"/>
      <c r="N903" s="16"/>
    </row>
    <row r="904" ht="14.25" customHeight="1">
      <c r="C904" s="50"/>
      <c r="D904" s="50"/>
      <c r="E904" s="50"/>
      <c r="F904" s="50"/>
      <c r="N904" s="16"/>
    </row>
    <row r="905" ht="14.25" customHeight="1">
      <c r="C905" s="50"/>
      <c r="D905" s="50"/>
      <c r="E905" s="50"/>
      <c r="F905" s="50"/>
      <c r="N905" s="16"/>
    </row>
    <row r="906" ht="14.25" customHeight="1">
      <c r="C906" s="50"/>
      <c r="D906" s="50"/>
      <c r="E906" s="50"/>
      <c r="F906" s="50"/>
      <c r="N906" s="16"/>
    </row>
    <row r="907" ht="14.25" customHeight="1">
      <c r="C907" s="50"/>
      <c r="D907" s="50"/>
      <c r="E907" s="50"/>
      <c r="F907" s="50"/>
      <c r="N907" s="16"/>
    </row>
    <row r="908" ht="14.25" customHeight="1">
      <c r="C908" s="50"/>
      <c r="D908" s="50"/>
      <c r="E908" s="50"/>
      <c r="F908" s="50"/>
      <c r="N908" s="16"/>
    </row>
    <row r="909" ht="14.25" customHeight="1">
      <c r="C909" s="50"/>
      <c r="D909" s="50"/>
      <c r="E909" s="50"/>
      <c r="F909" s="50"/>
      <c r="N909" s="16"/>
    </row>
    <row r="910" ht="14.25" customHeight="1">
      <c r="C910" s="50"/>
      <c r="D910" s="50"/>
      <c r="E910" s="50"/>
      <c r="F910" s="50"/>
      <c r="N910" s="16"/>
    </row>
    <row r="911" ht="14.25" customHeight="1">
      <c r="C911" s="50"/>
      <c r="D911" s="50"/>
      <c r="E911" s="50"/>
      <c r="F911" s="50"/>
      <c r="N911" s="16"/>
    </row>
    <row r="912" ht="14.25" customHeight="1">
      <c r="C912" s="50"/>
      <c r="D912" s="50"/>
      <c r="E912" s="50"/>
      <c r="F912" s="50"/>
      <c r="N912" s="16"/>
    </row>
    <row r="913" ht="14.25" customHeight="1">
      <c r="C913" s="50"/>
      <c r="D913" s="50"/>
      <c r="E913" s="50"/>
      <c r="F913" s="50"/>
      <c r="N913" s="16"/>
    </row>
    <row r="914" ht="14.25" customHeight="1">
      <c r="C914" s="50"/>
      <c r="D914" s="50"/>
      <c r="E914" s="50"/>
      <c r="F914" s="50"/>
      <c r="N914" s="16"/>
    </row>
    <row r="915" ht="14.25" customHeight="1">
      <c r="C915" s="50"/>
      <c r="D915" s="50"/>
      <c r="E915" s="50"/>
      <c r="F915" s="50"/>
      <c r="N915" s="16"/>
    </row>
    <row r="916" ht="14.25" customHeight="1">
      <c r="C916" s="50"/>
      <c r="D916" s="50"/>
      <c r="E916" s="50"/>
      <c r="F916" s="50"/>
      <c r="N916" s="16"/>
    </row>
    <row r="917" ht="14.25" customHeight="1">
      <c r="C917" s="50"/>
      <c r="D917" s="50"/>
      <c r="E917" s="50"/>
      <c r="F917" s="50"/>
      <c r="N917" s="16"/>
    </row>
    <row r="918" ht="14.25" customHeight="1">
      <c r="C918" s="50"/>
      <c r="D918" s="50"/>
      <c r="E918" s="50"/>
      <c r="F918" s="50"/>
      <c r="N918" s="16"/>
    </row>
    <row r="919" ht="14.25" customHeight="1">
      <c r="C919" s="50"/>
      <c r="D919" s="50"/>
      <c r="E919" s="50"/>
      <c r="F919" s="50"/>
      <c r="N919" s="16"/>
    </row>
    <row r="920" ht="14.25" customHeight="1">
      <c r="C920" s="50"/>
      <c r="D920" s="50"/>
      <c r="E920" s="50"/>
      <c r="F920" s="50"/>
      <c r="N920" s="16"/>
    </row>
    <row r="921" ht="14.25" customHeight="1">
      <c r="C921" s="50"/>
      <c r="D921" s="50"/>
      <c r="E921" s="50"/>
      <c r="F921" s="50"/>
      <c r="N921" s="16"/>
    </row>
    <row r="922" ht="14.25" customHeight="1">
      <c r="C922" s="50"/>
      <c r="D922" s="50"/>
      <c r="E922" s="50"/>
      <c r="F922" s="50"/>
      <c r="N922" s="16"/>
    </row>
    <row r="923" ht="14.25" customHeight="1">
      <c r="C923" s="50"/>
      <c r="D923" s="50"/>
      <c r="E923" s="50"/>
      <c r="F923" s="50"/>
      <c r="N923" s="16"/>
    </row>
    <row r="924" ht="14.25" customHeight="1">
      <c r="C924" s="50"/>
      <c r="D924" s="50"/>
      <c r="E924" s="50"/>
      <c r="F924" s="50"/>
      <c r="N924" s="16"/>
    </row>
    <row r="925" ht="14.25" customHeight="1">
      <c r="C925" s="50"/>
      <c r="D925" s="50"/>
      <c r="E925" s="50"/>
      <c r="F925" s="50"/>
      <c r="N925" s="16"/>
    </row>
    <row r="926" ht="14.25" customHeight="1">
      <c r="C926" s="50"/>
      <c r="D926" s="50"/>
      <c r="E926" s="50"/>
      <c r="F926" s="50"/>
      <c r="N926" s="16"/>
    </row>
    <row r="927" ht="14.25" customHeight="1">
      <c r="C927" s="50"/>
      <c r="D927" s="50"/>
      <c r="E927" s="50"/>
      <c r="F927" s="50"/>
      <c r="N927" s="16"/>
    </row>
    <row r="928" ht="14.25" customHeight="1">
      <c r="C928" s="50"/>
      <c r="D928" s="50"/>
      <c r="E928" s="50"/>
      <c r="F928" s="50"/>
      <c r="N928" s="16"/>
    </row>
    <row r="929" ht="14.25" customHeight="1">
      <c r="C929" s="50"/>
      <c r="D929" s="50"/>
      <c r="E929" s="50"/>
      <c r="F929" s="50"/>
      <c r="N929" s="16"/>
    </row>
    <row r="930" ht="14.25" customHeight="1">
      <c r="C930" s="50"/>
      <c r="D930" s="50"/>
      <c r="E930" s="50"/>
      <c r="F930" s="50"/>
      <c r="N930" s="16"/>
    </row>
    <row r="931" ht="14.25" customHeight="1">
      <c r="C931" s="50"/>
      <c r="D931" s="50"/>
      <c r="E931" s="50"/>
      <c r="F931" s="50"/>
      <c r="N931" s="16"/>
    </row>
    <row r="932" ht="14.25" customHeight="1">
      <c r="C932" s="50"/>
      <c r="D932" s="50"/>
      <c r="E932" s="50"/>
      <c r="F932" s="50"/>
      <c r="N932" s="16"/>
    </row>
    <row r="933" ht="14.25" customHeight="1">
      <c r="C933" s="50"/>
      <c r="D933" s="50"/>
      <c r="E933" s="50"/>
      <c r="F933" s="50"/>
      <c r="N933" s="16"/>
    </row>
    <row r="934" ht="14.25" customHeight="1">
      <c r="C934" s="50"/>
      <c r="D934" s="50"/>
      <c r="E934" s="50"/>
      <c r="F934" s="50"/>
      <c r="N934" s="16"/>
    </row>
    <row r="935" ht="14.25" customHeight="1">
      <c r="C935" s="50"/>
      <c r="D935" s="50"/>
      <c r="E935" s="50"/>
      <c r="F935" s="50"/>
      <c r="N935" s="16"/>
    </row>
    <row r="936" ht="14.25" customHeight="1">
      <c r="C936" s="50"/>
      <c r="D936" s="50"/>
      <c r="E936" s="50"/>
      <c r="F936" s="50"/>
      <c r="N936" s="16"/>
    </row>
    <row r="937" ht="14.25" customHeight="1">
      <c r="C937" s="50"/>
      <c r="D937" s="50"/>
      <c r="E937" s="50"/>
      <c r="F937" s="50"/>
      <c r="N937" s="16"/>
    </row>
    <row r="938" ht="14.25" customHeight="1">
      <c r="C938" s="50"/>
      <c r="D938" s="50"/>
      <c r="E938" s="50"/>
      <c r="F938" s="50"/>
      <c r="N938" s="16"/>
    </row>
    <row r="939" ht="14.25" customHeight="1">
      <c r="C939" s="50"/>
      <c r="D939" s="50"/>
      <c r="E939" s="50"/>
      <c r="F939" s="50"/>
      <c r="N939" s="16"/>
    </row>
    <row r="940" ht="14.25" customHeight="1">
      <c r="C940" s="50"/>
      <c r="D940" s="50"/>
      <c r="E940" s="50"/>
      <c r="F940" s="50"/>
      <c r="N940" s="16"/>
    </row>
    <row r="941" ht="14.25" customHeight="1">
      <c r="C941" s="50"/>
      <c r="D941" s="50"/>
      <c r="E941" s="50"/>
      <c r="F941" s="50"/>
      <c r="N941" s="16"/>
    </row>
    <row r="942" ht="14.25" customHeight="1">
      <c r="C942" s="50"/>
      <c r="D942" s="50"/>
      <c r="E942" s="50"/>
      <c r="F942" s="50"/>
      <c r="N942" s="16"/>
    </row>
    <row r="943" ht="14.25" customHeight="1">
      <c r="C943" s="50"/>
      <c r="D943" s="50"/>
      <c r="E943" s="50"/>
      <c r="F943" s="50"/>
      <c r="N943" s="16"/>
    </row>
    <row r="944" ht="14.25" customHeight="1">
      <c r="C944" s="50"/>
      <c r="D944" s="50"/>
      <c r="E944" s="50"/>
      <c r="F944" s="50"/>
      <c r="N944" s="16"/>
    </row>
    <row r="945" ht="14.25" customHeight="1">
      <c r="C945" s="50"/>
      <c r="D945" s="50"/>
      <c r="E945" s="50"/>
      <c r="F945" s="50"/>
      <c r="N945" s="16"/>
    </row>
    <row r="946" ht="14.25" customHeight="1">
      <c r="C946" s="50"/>
      <c r="D946" s="50"/>
      <c r="E946" s="50"/>
      <c r="F946" s="50"/>
      <c r="N946" s="16"/>
    </row>
    <row r="947" ht="14.25" customHeight="1">
      <c r="C947" s="50"/>
      <c r="D947" s="50"/>
      <c r="E947" s="50"/>
      <c r="F947" s="50"/>
      <c r="N947" s="16"/>
    </row>
    <row r="948" ht="14.25" customHeight="1">
      <c r="C948" s="50"/>
      <c r="D948" s="50"/>
      <c r="E948" s="50"/>
      <c r="F948" s="50"/>
      <c r="N948" s="16"/>
    </row>
    <row r="949" ht="14.25" customHeight="1">
      <c r="C949" s="50"/>
      <c r="D949" s="50"/>
      <c r="E949" s="50"/>
      <c r="F949" s="50"/>
      <c r="N949" s="16"/>
    </row>
    <row r="950" ht="14.25" customHeight="1">
      <c r="C950" s="50"/>
      <c r="D950" s="50"/>
      <c r="E950" s="50"/>
      <c r="F950" s="50"/>
      <c r="N950" s="16"/>
    </row>
    <row r="951" ht="14.25" customHeight="1">
      <c r="C951" s="50"/>
      <c r="D951" s="50"/>
      <c r="E951" s="50"/>
      <c r="F951" s="50"/>
      <c r="N951" s="16"/>
    </row>
    <row r="952" ht="14.25" customHeight="1">
      <c r="C952" s="50"/>
      <c r="D952" s="50"/>
      <c r="E952" s="50"/>
      <c r="F952" s="50"/>
      <c r="N952" s="16"/>
    </row>
    <row r="953" ht="14.25" customHeight="1">
      <c r="C953" s="50"/>
      <c r="D953" s="50"/>
      <c r="E953" s="50"/>
      <c r="F953" s="50"/>
      <c r="N953" s="16"/>
    </row>
    <row r="954" ht="14.25" customHeight="1">
      <c r="C954" s="50"/>
      <c r="D954" s="50"/>
      <c r="E954" s="50"/>
      <c r="F954" s="50"/>
      <c r="N954" s="16"/>
    </row>
    <row r="955" ht="14.25" customHeight="1">
      <c r="C955" s="50"/>
      <c r="D955" s="50"/>
      <c r="E955" s="50"/>
      <c r="F955" s="50"/>
      <c r="N955" s="16"/>
    </row>
    <row r="956" ht="14.25" customHeight="1">
      <c r="C956" s="50"/>
      <c r="D956" s="50"/>
      <c r="E956" s="50"/>
      <c r="F956" s="50"/>
      <c r="N956" s="16"/>
    </row>
    <row r="957" ht="14.25" customHeight="1">
      <c r="C957" s="50"/>
      <c r="D957" s="50"/>
      <c r="E957" s="50"/>
      <c r="F957" s="50"/>
      <c r="N957" s="16"/>
    </row>
    <row r="958" ht="14.25" customHeight="1">
      <c r="C958" s="50"/>
      <c r="D958" s="50"/>
      <c r="E958" s="50"/>
      <c r="F958" s="50"/>
      <c r="N958" s="16"/>
    </row>
    <row r="959" ht="14.25" customHeight="1">
      <c r="C959" s="50"/>
      <c r="D959" s="50"/>
      <c r="E959" s="50"/>
      <c r="F959" s="50"/>
      <c r="N959" s="16"/>
    </row>
    <row r="960" ht="14.25" customHeight="1">
      <c r="C960" s="50"/>
      <c r="D960" s="50"/>
      <c r="E960" s="50"/>
      <c r="F960" s="50"/>
      <c r="N960" s="16"/>
    </row>
    <row r="961" ht="14.25" customHeight="1">
      <c r="C961" s="50"/>
      <c r="D961" s="50"/>
      <c r="E961" s="50"/>
      <c r="F961" s="50"/>
      <c r="N961" s="16"/>
    </row>
    <row r="962" ht="14.25" customHeight="1">
      <c r="C962" s="50"/>
      <c r="D962" s="50"/>
      <c r="E962" s="50"/>
      <c r="F962" s="50"/>
      <c r="N962" s="16"/>
    </row>
    <row r="963" ht="14.25" customHeight="1">
      <c r="C963" s="50"/>
      <c r="D963" s="50"/>
      <c r="E963" s="50"/>
      <c r="F963" s="50"/>
      <c r="N963" s="16"/>
    </row>
    <row r="964" ht="14.25" customHeight="1">
      <c r="C964" s="50"/>
      <c r="D964" s="50"/>
      <c r="E964" s="50"/>
      <c r="F964" s="50"/>
      <c r="N964" s="16"/>
    </row>
    <row r="965" ht="14.25" customHeight="1">
      <c r="C965" s="50"/>
      <c r="D965" s="50"/>
      <c r="E965" s="50"/>
      <c r="F965" s="50"/>
      <c r="N965" s="16"/>
    </row>
    <row r="966" ht="14.25" customHeight="1">
      <c r="C966" s="50"/>
      <c r="D966" s="50"/>
      <c r="E966" s="50"/>
      <c r="F966" s="50"/>
      <c r="N966" s="16"/>
    </row>
    <row r="967" ht="14.25" customHeight="1">
      <c r="C967" s="50"/>
      <c r="D967" s="50"/>
      <c r="E967" s="50"/>
      <c r="F967" s="50"/>
      <c r="N967" s="16"/>
    </row>
    <row r="968" ht="14.25" customHeight="1">
      <c r="C968" s="50"/>
      <c r="D968" s="50"/>
      <c r="E968" s="50"/>
      <c r="F968" s="50"/>
      <c r="N968" s="16"/>
    </row>
    <row r="969" ht="14.25" customHeight="1">
      <c r="C969" s="50"/>
      <c r="D969" s="50"/>
      <c r="E969" s="50"/>
      <c r="F969" s="50"/>
      <c r="N969" s="16"/>
    </row>
    <row r="970" ht="14.25" customHeight="1">
      <c r="C970" s="50"/>
      <c r="D970" s="50"/>
      <c r="E970" s="50"/>
      <c r="F970" s="50"/>
      <c r="N970" s="16"/>
    </row>
    <row r="971" ht="14.25" customHeight="1">
      <c r="C971" s="50"/>
      <c r="D971" s="50"/>
      <c r="E971" s="50"/>
      <c r="F971" s="50"/>
      <c r="N971" s="16"/>
    </row>
    <row r="972" ht="14.25" customHeight="1">
      <c r="C972" s="50"/>
      <c r="D972" s="50"/>
      <c r="E972" s="50"/>
      <c r="F972" s="50"/>
      <c r="N972" s="16"/>
    </row>
    <row r="973" ht="14.25" customHeight="1">
      <c r="C973" s="50"/>
      <c r="D973" s="50"/>
      <c r="E973" s="50"/>
      <c r="F973" s="50"/>
      <c r="N973" s="16"/>
    </row>
    <row r="974" ht="14.25" customHeight="1">
      <c r="C974" s="50"/>
      <c r="D974" s="50"/>
      <c r="E974" s="50"/>
      <c r="F974" s="50"/>
      <c r="N974" s="16"/>
    </row>
    <row r="975" ht="14.25" customHeight="1">
      <c r="C975" s="50"/>
      <c r="D975" s="50"/>
      <c r="E975" s="50"/>
      <c r="F975" s="50"/>
      <c r="N975" s="16"/>
    </row>
    <row r="976" ht="14.25" customHeight="1">
      <c r="C976" s="50"/>
      <c r="D976" s="50"/>
      <c r="E976" s="50"/>
      <c r="F976" s="50"/>
      <c r="N976" s="16"/>
    </row>
    <row r="977" ht="14.25" customHeight="1">
      <c r="C977" s="50"/>
      <c r="D977" s="50"/>
      <c r="E977" s="50"/>
      <c r="F977" s="50"/>
      <c r="N977" s="16"/>
    </row>
    <row r="978" ht="14.25" customHeight="1">
      <c r="C978" s="50"/>
      <c r="D978" s="50"/>
      <c r="E978" s="50"/>
      <c r="F978" s="50"/>
      <c r="N978" s="16"/>
    </row>
    <row r="979" ht="14.25" customHeight="1">
      <c r="C979" s="50"/>
      <c r="D979" s="50"/>
      <c r="E979" s="50"/>
      <c r="F979" s="50"/>
      <c r="N979" s="16"/>
    </row>
    <row r="980" ht="14.25" customHeight="1">
      <c r="C980" s="50"/>
      <c r="D980" s="50"/>
      <c r="E980" s="50"/>
      <c r="F980" s="50"/>
      <c r="N980" s="16"/>
    </row>
    <row r="981" ht="14.25" customHeight="1">
      <c r="C981" s="50"/>
      <c r="D981" s="50"/>
      <c r="E981" s="50"/>
      <c r="F981" s="50"/>
      <c r="N981" s="16"/>
    </row>
    <row r="982" ht="14.25" customHeight="1">
      <c r="C982" s="50"/>
      <c r="D982" s="50"/>
      <c r="E982" s="50"/>
      <c r="F982" s="50"/>
      <c r="N982" s="16"/>
    </row>
    <row r="983" ht="14.25" customHeight="1">
      <c r="C983" s="50"/>
      <c r="D983" s="50"/>
      <c r="E983" s="50"/>
      <c r="F983" s="50"/>
      <c r="N983" s="16"/>
    </row>
    <row r="984" ht="14.25" customHeight="1">
      <c r="C984" s="50"/>
      <c r="D984" s="50"/>
      <c r="E984" s="50"/>
      <c r="F984" s="50"/>
      <c r="N984" s="16"/>
    </row>
    <row r="985" ht="14.25" customHeight="1">
      <c r="C985" s="50"/>
      <c r="D985" s="50"/>
      <c r="E985" s="50"/>
      <c r="F985" s="50"/>
      <c r="N985" s="16"/>
    </row>
    <row r="986" ht="14.25" customHeight="1">
      <c r="C986" s="50"/>
      <c r="D986" s="50"/>
      <c r="E986" s="50"/>
      <c r="F986" s="50"/>
      <c r="N986" s="16"/>
    </row>
    <row r="987" ht="14.25" customHeight="1">
      <c r="C987" s="50"/>
      <c r="D987" s="50"/>
      <c r="E987" s="50"/>
      <c r="F987" s="50"/>
      <c r="N987" s="16"/>
    </row>
    <row r="988" ht="14.25" customHeight="1">
      <c r="C988" s="50"/>
      <c r="D988" s="50"/>
      <c r="E988" s="50"/>
      <c r="F988" s="50"/>
      <c r="N988" s="16"/>
    </row>
    <row r="989" ht="14.25" customHeight="1">
      <c r="C989" s="50"/>
      <c r="D989" s="50"/>
      <c r="E989" s="50"/>
      <c r="F989" s="50"/>
      <c r="N989" s="16"/>
    </row>
    <row r="990" ht="14.25" customHeight="1">
      <c r="C990" s="50"/>
      <c r="D990" s="50"/>
      <c r="E990" s="50"/>
      <c r="F990" s="50"/>
      <c r="N990" s="16"/>
    </row>
    <row r="991" ht="14.25" customHeight="1">
      <c r="C991" s="50"/>
      <c r="D991" s="50"/>
      <c r="E991" s="50"/>
      <c r="F991" s="50"/>
      <c r="N991" s="16"/>
    </row>
    <row r="992" ht="14.25" customHeight="1">
      <c r="C992" s="50"/>
      <c r="D992" s="50"/>
      <c r="E992" s="50"/>
      <c r="F992" s="50"/>
      <c r="N992" s="16"/>
    </row>
    <row r="993" ht="14.25" customHeight="1">
      <c r="C993" s="50"/>
      <c r="D993" s="50"/>
      <c r="E993" s="50"/>
      <c r="F993" s="50"/>
      <c r="N993" s="16"/>
    </row>
    <row r="994" ht="14.25" customHeight="1">
      <c r="C994" s="50"/>
      <c r="D994" s="50"/>
      <c r="E994" s="50"/>
      <c r="F994" s="50"/>
      <c r="N994" s="16"/>
    </row>
    <row r="995" ht="14.25" customHeight="1">
      <c r="C995" s="50"/>
      <c r="D995" s="50"/>
      <c r="E995" s="50"/>
      <c r="F995" s="50"/>
      <c r="N995" s="16"/>
    </row>
    <row r="996" ht="14.25" customHeight="1">
      <c r="C996" s="50"/>
      <c r="D996" s="50"/>
      <c r="E996" s="50"/>
      <c r="F996" s="50"/>
      <c r="N996" s="16"/>
    </row>
    <row r="997" ht="14.25" customHeight="1">
      <c r="C997" s="50"/>
      <c r="D997" s="50"/>
      <c r="E997" s="50"/>
      <c r="F997" s="50"/>
      <c r="N997" s="16"/>
    </row>
    <row r="998" ht="14.25" customHeight="1">
      <c r="C998" s="50"/>
      <c r="D998" s="50"/>
      <c r="E998" s="50"/>
      <c r="F998" s="50"/>
      <c r="N998" s="16"/>
    </row>
    <row r="999" ht="14.25" customHeight="1">
      <c r="C999" s="50"/>
      <c r="D999" s="50"/>
      <c r="E999" s="50"/>
      <c r="F999" s="50"/>
      <c r="N999" s="16"/>
    </row>
    <row r="1000" ht="14.25" customHeight="1">
      <c r="C1000" s="50"/>
      <c r="D1000" s="50"/>
      <c r="E1000" s="50"/>
      <c r="F1000" s="50"/>
      <c r="N1000" s="16"/>
    </row>
    <row r="1001" ht="14.25" customHeight="1">
      <c r="C1001" s="50"/>
      <c r="D1001" s="50"/>
      <c r="E1001" s="50"/>
      <c r="F1001" s="50"/>
      <c r="N1001" s="16"/>
    </row>
    <row r="1002" ht="14.25" customHeight="1">
      <c r="C1002" s="50"/>
      <c r="D1002" s="50"/>
      <c r="E1002" s="50"/>
      <c r="F1002" s="50"/>
      <c r="N1002" s="16"/>
    </row>
    <row r="1003" ht="14.25" customHeight="1">
      <c r="C1003" s="50"/>
      <c r="D1003" s="50"/>
      <c r="E1003" s="50"/>
      <c r="F1003" s="50"/>
      <c r="N1003" s="16"/>
    </row>
    <row r="1004" ht="14.25" customHeight="1">
      <c r="C1004" s="50"/>
      <c r="D1004" s="50"/>
      <c r="E1004" s="50"/>
      <c r="F1004" s="50"/>
      <c r="N1004" s="16"/>
    </row>
    <row r="1005" ht="14.25" customHeight="1">
      <c r="C1005" s="50"/>
      <c r="D1005" s="50"/>
      <c r="E1005" s="50"/>
      <c r="F1005" s="50"/>
      <c r="N1005" s="16"/>
    </row>
  </sheetData>
  <mergeCells count="36">
    <mergeCell ref="A1:B2"/>
    <mergeCell ref="C1:G2"/>
    <mergeCell ref="H1:H2"/>
    <mergeCell ref="I1:I2"/>
    <mergeCell ref="J1:J2"/>
    <mergeCell ref="K1:K2"/>
    <mergeCell ref="G10:J11"/>
    <mergeCell ref="C12:G13"/>
    <mergeCell ref="H12:H13"/>
    <mergeCell ref="I12:I13"/>
    <mergeCell ref="J12:J13"/>
    <mergeCell ref="G22:J23"/>
    <mergeCell ref="C24:G25"/>
    <mergeCell ref="H24:H25"/>
    <mergeCell ref="G46:J47"/>
    <mergeCell ref="C48:G49"/>
    <mergeCell ref="H48:H49"/>
    <mergeCell ref="I48:I49"/>
    <mergeCell ref="J48:J49"/>
    <mergeCell ref="G57:J58"/>
    <mergeCell ref="I24:I25"/>
    <mergeCell ref="J24:J25"/>
    <mergeCell ref="G34:J35"/>
    <mergeCell ref="C36:G37"/>
    <mergeCell ref="H36:H37"/>
    <mergeCell ref="I36:I37"/>
    <mergeCell ref="J36:J37"/>
    <mergeCell ref="A48:B49"/>
    <mergeCell ref="A50:A55"/>
    <mergeCell ref="A3:A8"/>
    <mergeCell ref="A12:B13"/>
    <mergeCell ref="A14:A19"/>
    <mergeCell ref="A24:B25"/>
    <mergeCell ref="A26:A31"/>
    <mergeCell ref="A36:B37"/>
    <mergeCell ref="A38:A43"/>
  </mergeCells>
  <conditionalFormatting sqref="G9:L9">
    <cfRule type="colorScale" priority="1">
      <colorScale>
        <cfvo type="min"/>
        <cfvo type="max"/>
        <color rgb="FFFFFFFF"/>
        <color rgb="FF00FF00"/>
      </colorScale>
    </cfRule>
  </conditionalFormatting>
  <conditionalFormatting sqref="G19:K19">
    <cfRule type="colorScale" priority="2">
      <colorScale>
        <cfvo type="min"/>
        <cfvo type="max"/>
        <color rgb="FFFFFFFF"/>
        <color rgb="FF00FF00"/>
      </colorScale>
    </cfRule>
  </conditionalFormatting>
  <conditionalFormatting sqref="G20:K20">
    <cfRule type="colorScale" priority="3">
      <colorScale>
        <cfvo type="min"/>
        <cfvo type="max"/>
        <color rgb="FFFFFFFF"/>
        <color rgb="FF00FF00"/>
      </colorScale>
    </cfRule>
  </conditionalFormatting>
  <conditionalFormatting sqref="G21:K21">
    <cfRule type="colorScale" priority="4">
      <colorScale>
        <cfvo type="min"/>
        <cfvo type="max"/>
        <color rgb="FFFFFFFF"/>
        <color rgb="FFFFFF00"/>
      </colorScale>
    </cfRule>
  </conditionalFormatting>
  <conditionalFormatting sqref="G31:K31">
    <cfRule type="colorScale" priority="5">
      <colorScale>
        <cfvo type="min"/>
        <cfvo type="max"/>
        <color rgb="FFFFFFFF"/>
        <color rgb="FF00FF00"/>
      </colorScale>
    </cfRule>
  </conditionalFormatting>
  <conditionalFormatting sqref="G32:K32">
    <cfRule type="colorScale" priority="6">
      <colorScale>
        <cfvo type="min"/>
        <cfvo type="max"/>
        <color rgb="FFFFFFFF"/>
        <color rgb="FF00FF00"/>
      </colorScale>
    </cfRule>
  </conditionalFormatting>
  <conditionalFormatting sqref="G33:K33">
    <cfRule type="colorScale" priority="7">
      <colorScale>
        <cfvo type="min"/>
        <cfvo type="max"/>
        <color rgb="FFFFFFFF"/>
        <color rgb="FFFFFF00"/>
      </colorScale>
    </cfRule>
  </conditionalFormatting>
  <conditionalFormatting sqref="G44:K44">
    <cfRule type="colorScale" priority="8">
      <colorScale>
        <cfvo type="min"/>
        <cfvo type="max"/>
        <color rgb="FFFFFFFF"/>
        <color rgb="FF00FF00"/>
      </colorScale>
    </cfRule>
  </conditionalFormatting>
  <conditionalFormatting sqref="G45:K45">
    <cfRule type="colorScale" priority="9">
      <colorScale>
        <cfvo type="min"/>
        <cfvo type="max"/>
        <color rgb="FFFFFFFF"/>
        <color rgb="FFFFFF00"/>
      </colorScale>
    </cfRule>
  </conditionalFormatting>
  <conditionalFormatting sqref="G55:K55">
    <cfRule type="colorScale" priority="10">
      <colorScale>
        <cfvo type="min"/>
        <cfvo type="max"/>
        <color rgb="FFFFFFFF"/>
        <color rgb="FF00FF00"/>
      </colorScale>
    </cfRule>
  </conditionalFormatting>
  <conditionalFormatting sqref="G56:K56">
    <cfRule type="colorScale" priority="11">
      <colorScale>
        <cfvo type="min"/>
        <cfvo type="max"/>
        <color rgb="FFFFFFFF"/>
        <color rgb="FF00FF00"/>
      </colorScale>
    </cfRule>
  </conditionalFormatting>
  <conditionalFormatting sqref="G7:L7">
    <cfRule type="colorScale" priority="12">
      <colorScale>
        <cfvo type="min"/>
        <cfvo type="max"/>
        <color rgb="FF00FF00"/>
        <color rgb="FFFFFFFF"/>
      </colorScale>
    </cfRule>
  </conditionalFormatting>
  <conditionalFormatting sqref="G8:L8">
    <cfRule type="colorScale" priority="13">
      <colorScale>
        <cfvo type="min"/>
        <cfvo type="max"/>
        <color rgb="FFFFFFFF"/>
        <color rgb="FF00FF00"/>
      </colorScale>
    </cfRule>
  </conditionalFormatting>
  <conditionalFormatting sqref="G17:K17">
    <cfRule type="colorScale" priority="14">
      <colorScale>
        <cfvo type="min"/>
        <cfvo type="max"/>
        <color rgb="FF00FF00"/>
        <color rgb="FFFFFFFF"/>
      </colorScale>
    </cfRule>
  </conditionalFormatting>
  <conditionalFormatting sqref="G18:K18">
    <cfRule type="colorScale" priority="15">
      <colorScale>
        <cfvo type="min"/>
        <cfvo type="max"/>
        <color rgb="FFFFFFFF"/>
        <color rgb="FF00FF00"/>
      </colorScale>
    </cfRule>
  </conditionalFormatting>
  <conditionalFormatting sqref="G29:K29">
    <cfRule type="colorScale" priority="16">
      <colorScale>
        <cfvo type="min"/>
        <cfvo type="max"/>
        <color rgb="FF00FF00"/>
        <color rgb="FFFFFFFF"/>
      </colorScale>
    </cfRule>
  </conditionalFormatting>
  <conditionalFormatting sqref="G30:K30">
    <cfRule type="colorScale" priority="17">
      <colorScale>
        <cfvo type="min"/>
        <cfvo type="max"/>
        <color rgb="FFFFFFFF"/>
        <color rgb="FF00FF00"/>
      </colorScale>
    </cfRule>
  </conditionalFormatting>
  <conditionalFormatting sqref="G42:K42">
    <cfRule type="colorScale" priority="18">
      <colorScale>
        <cfvo type="min"/>
        <cfvo type="max"/>
        <color rgb="FF00FF00"/>
        <color rgb="FFFFFFFF"/>
      </colorScale>
    </cfRule>
  </conditionalFormatting>
  <conditionalFormatting sqref="G43:K43">
    <cfRule type="colorScale" priority="19">
      <colorScale>
        <cfvo type="min"/>
        <cfvo type="max"/>
        <color rgb="FFFFFFFF"/>
        <color rgb="FF00FF00"/>
      </colorScale>
    </cfRule>
  </conditionalFormatting>
  <conditionalFormatting sqref="G53:K53">
    <cfRule type="colorScale" priority="20">
      <colorScale>
        <cfvo type="min"/>
        <cfvo type="max"/>
        <color rgb="FF00FF00"/>
        <color rgb="FFFFFFFF"/>
      </colorScale>
    </cfRule>
  </conditionalFormatting>
  <conditionalFormatting sqref="G54:K54">
    <cfRule type="colorScale" priority="21">
      <colorScale>
        <cfvo type="min"/>
        <cfvo type="max"/>
        <color rgb="FFFFFFFF"/>
        <color rgb="FF00FF00"/>
      </colorScale>
    </cfRule>
  </conditionalFormatting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pageSetUpPr/>
  </sheetPr>
  <sheetViews>
    <sheetView workbookViewId="0"/>
  </sheetViews>
  <sheetFormatPr customHeight="1" defaultColWidth="12.63" defaultRowHeight="15.0"/>
  <cols>
    <col customWidth="1" min="1" max="1" width="17.0"/>
    <col customWidth="1" min="2" max="2" width="20.63"/>
    <col customWidth="1" min="3" max="6" width="7.5"/>
    <col customWidth="1" min="7" max="11" width="15.75"/>
    <col customWidth="1" min="13" max="13" width="24.0"/>
    <col customWidth="1" min="14" max="14" width="8.63"/>
    <col customWidth="1" min="15" max="17" width="8.13"/>
    <col customWidth="1" min="18" max="26" width="8.63"/>
  </cols>
  <sheetData>
    <row r="1" ht="14.25" customHeight="1">
      <c r="A1" s="1" t="s">
        <v>97</v>
      </c>
      <c r="C1" s="37" t="s">
        <v>98</v>
      </c>
      <c r="H1" s="43" t="s">
        <v>99</v>
      </c>
      <c r="I1" s="2" t="s">
        <v>100</v>
      </c>
      <c r="J1" s="2" t="s">
        <v>80</v>
      </c>
      <c r="K1" s="3" t="s">
        <v>101</v>
      </c>
      <c r="M1" s="4"/>
      <c r="N1" s="5"/>
      <c r="P1" s="4"/>
      <c r="Q1" s="5"/>
    </row>
    <row r="2" ht="14.25" customHeight="1">
      <c r="A2" s="7"/>
      <c r="B2" s="7"/>
      <c r="C2" s="8"/>
      <c r="D2" s="8"/>
      <c r="E2" s="8"/>
      <c r="F2" s="8"/>
      <c r="G2" s="8"/>
      <c r="H2" s="8"/>
      <c r="I2" s="8"/>
      <c r="J2" s="8"/>
      <c r="K2" s="8"/>
      <c r="M2" s="29" t="s">
        <v>95</v>
      </c>
      <c r="N2" s="5"/>
    </row>
    <row r="3" ht="14.25" customHeight="1">
      <c r="A3" s="10"/>
      <c r="B3" s="11" t="s">
        <v>7</v>
      </c>
      <c r="C3" s="12">
        <v>0.04</v>
      </c>
      <c r="D3" s="12"/>
      <c r="E3" s="42">
        <v>0.05</v>
      </c>
      <c r="F3" s="19"/>
      <c r="G3" s="4">
        <f t="shared" ref="G3:G6" si="1">SUM(C3:F3)</f>
        <v>0.09</v>
      </c>
      <c r="H3" s="54">
        <v>0.13</v>
      </c>
      <c r="I3" s="4"/>
      <c r="J3" s="4">
        <v>0.16</v>
      </c>
      <c r="K3" s="13">
        <v>0.17</v>
      </c>
      <c r="M3" s="4" t="s">
        <v>102</v>
      </c>
      <c r="N3" s="9">
        <v>614.0</v>
      </c>
    </row>
    <row r="4" ht="14.25" customHeight="1">
      <c r="B4" s="11" t="s">
        <v>9</v>
      </c>
      <c r="C4" s="49">
        <v>0.1</v>
      </c>
      <c r="D4" s="49"/>
      <c r="E4" s="49"/>
      <c r="F4" s="50"/>
      <c r="G4" s="4">
        <f t="shared" si="1"/>
        <v>0.1</v>
      </c>
      <c r="H4" s="4">
        <v>0.1</v>
      </c>
      <c r="K4" s="13">
        <v>0.1</v>
      </c>
      <c r="M4" s="15" t="s">
        <v>103</v>
      </c>
      <c r="N4" s="16">
        <f>1.4*$N$3</f>
        <v>859.6</v>
      </c>
    </row>
    <row r="5" ht="14.25" customHeight="1">
      <c r="B5" s="11" t="s">
        <v>103</v>
      </c>
      <c r="C5" s="12"/>
      <c r="D5" s="12">
        <v>0.075</v>
      </c>
      <c r="E5" s="12">
        <v>0.075</v>
      </c>
      <c r="F5" s="19">
        <v>0.075</v>
      </c>
      <c r="G5" s="4">
        <f t="shared" si="1"/>
        <v>0.225</v>
      </c>
      <c r="H5" s="4">
        <v>0.15</v>
      </c>
      <c r="I5" s="4">
        <v>0.3</v>
      </c>
      <c r="J5" s="4"/>
      <c r="K5" s="13">
        <v>0.075</v>
      </c>
      <c r="M5" s="15" t="s">
        <v>9</v>
      </c>
      <c r="N5" s="16">
        <v>0.0</v>
      </c>
    </row>
    <row r="6" ht="14.25" customHeight="1">
      <c r="B6" s="11" t="s">
        <v>16</v>
      </c>
      <c r="C6" s="12"/>
      <c r="D6" s="12">
        <v>0.12</v>
      </c>
      <c r="E6" s="12"/>
      <c r="F6" s="19"/>
      <c r="G6" s="4">
        <f t="shared" si="1"/>
        <v>0.12</v>
      </c>
      <c r="H6" s="4">
        <v>0.12</v>
      </c>
      <c r="I6" s="4"/>
      <c r="J6" s="4"/>
      <c r="K6" s="13">
        <v>0.12</v>
      </c>
      <c r="M6" s="4" t="s">
        <v>104</v>
      </c>
      <c r="N6" s="5">
        <v>3.3</v>
      </c>
    </row>
    <row r="7" ht="14.25" customHeight="1">
      <c r="B7" s="17" t="s">
        <v>7</v>
      </c>
      <c r="C7" s="19"/>
      <c r="D7" s="19"/>
      <c r="E7" s="19"/>
      <c r="F7" s="19"/>
      <c r="G7" s="55">
        <f t="shared" ref="G7:K7" si="2">($N$7-$N$7*(G3+$N$8))</f>
        <v>8.991</v>
      </c>
      <c r="H7" s="55">
        <f t="shared" si="2"/>
        <v>8.547</v>
      </c>
      <c r="I7" s="55">
        <f t="shared" si="2"/>
        <v>9.99</v>
      </c>
      <c r="J7" s="55">
        <f t="shared" si="2"/>
        <v>8.214</v>
      </c>
      <c r="K7" s="55">
        <f t="shared" si="2"/>
        <v>8.103</v>
      </c>
      <c r="M7" s="4" t="s">
        <v>13</v>
      </c>
      <c r="N7" s="5">
        <v>11.1</v>
      </c>
    </row>
    <row r="8" ht="14.25" customHeight="1">
      <c r="B8" s="17" t="s">
        <v>105</v>
      </c>
      <c r="C8" s="19"/>
      <c r="D8" s="19"/>
      <c r="E8" s="19"/>
      <c r="F8" s="19"/>
      <c r="G8" s="22">
        <f t="shared" ref="G8:K8" si="3">(G9*(1-G4)+G9*G4*$N$6)/($N$7-$N$7*(G3+$N$8))</f>
        <v>136.4956623</v>
      </c>
      <c r="H8" s="22">
        <f t="shared" si="3"/>
        <v>136.959284</v>
      </c>
      <c r="I8" s="22">
        <f t="shared" si="3"/>
        <v>104.4844845</v>
      </c>
      <c r="J8" s="22">
        <f t="shared" si="3"/>
        <v>104.6505965</v>
      </c>
      <c r="K8" s="22">
        <f t="shared" si="3"/>
        <v>137.4737134</v>
      </c>
      <c r="M8" s="4" t="s">
        <v>15</v>
      </c>
      <c r="N8" s="5">
        <v>0.1</v>
      </c>
    </row>
    <row r="9" ht="14.25" customHeight="1">
      <c r="A9" s="10"/>
      <c r="B9" s="40" t="s">
        <v>103</v>
      </c>
      <c r="C9" s="19"/>
      <c r="D9" s="19"/>
      <c r="E9" s="19"/>
      <c r="F9" s="19"/>
      <c r="G9" s="22">
        <f t="shared" ref="G9:K9" si="4">$N$4+$N$3*G5</f>
        <v>997.75</v>
      </c>
      <c r="H9" s="22">
        <f t="shared" si="4"/>
        <v>951.7</v>
      </c>
      <c r="I9" s="22">
        <f t="shared" si="4"/>
        <v>1043.8</v>
      </c>
      <c r="J9" s="22">
        <f t="shared" si="4"/>
        <v>859.6</v>
      </c>
      <c r="K9" s="22">
        <f t="shared" si="4"/>
        <v>905.65</v>
      </c>
    </row>
    <row r="10" ht="14.25" customHeight="1">
      <c r="A10" s="4"/>
      <c r="B10" s="4"/>
      <c r="C10" s="19"/>
      <c r="D10" s="19"/>
      <c r="E10" s="19"/>
      <c r="F10" s="19"/>
      <c r="G10" s="56" t="s">
        <v>82</v>
      </c>
      <c r="H10" s="24"/>
      <c r="I10" s="24"/>
      <c r="J10" s="35"/>
      <c r="K10" s="4"/>
      <c r="M10" s="4"/>
      <c r="N10" s="5"/>
    </row>
    <row r="11" ht="14.25" customHeight="1">
      <c r="B11" s="4"/>
      <c r="C11" s="19"/>
      <c r="D11" s="19"/>
      <c r="E11" s="19"/>
      <c r="F11" s="19"/>
      <c r="G11" s="25"/>
      <c r="H11" s="26"/>
      <c r="I11" s="26"/>
      <c r="J11" s="36"/>
      <c r="N11" s="16"/>
    </row>
    <row r="12" ht="14.25" customHeight="1">
      <c r="A12" s="1" t="s">
        <v>106</v>
      </c>
      <c r="C12" s="37" t="s">
        <v>107</v>
      </c>
      <c r="H12" s="43" t="s">
        <v>108</v>
      </c>
      <c r="I12" s="2" t="s">
        <v>100</v>
      </c>
      <c r="J12" s="2" t="s">
        <v>80</v>
      </c>
      <c r="N12" s="16"/>
    </row>
    <row r="13" ht="14.25" customHeight="1">
      <c r="A13" s="7"/>
      <c r="B13" s="7"/>
      <c r="C13" s="8"/>
      <c r="D13" s="8"/>
      <c r="E13" s="8"/>
      <c r="F13" s="8"/>
      <c r="G13" s="8"/>
      <c r="H13" s="8"/>
      <c r="I13" s="8"/>
      <c r="J13" s="8"/>
      <c r="M13" s="29" t="s">
        <v>95</v>
      </c>
      <c r="N13" s="5"/>
    </row>
    <row r="14" ht="14.25" customHeight="1">
      <c r="A14" s="46"/>
      <c r="B14" s="11" t="s">
        <v>7</v>
      </c>
      <c r="C14" s="49">
        <v>0.06</v>
      </c>
      <c r="D14" s="57">
        <v>0.05</v>
      </c>
      <c r="E14" s="4"/>
      <c r="F14" s="50"/>
      <c r="G14" s="4">
        <f>SUM(C14:F14)</f>
        <v>0.11</v>
      </c>
      <c r="H14" s="29">
        <v>0.17</v>
      </c>
      <c r="J14" s="4">
        <v>0.16</v>
      </c>
      <c r="M14" s="4" t="s">
        <v>102</v>
      </c>
      <c r="N14" s="9">
        <v>72.0</v>
      </c>
    </row>
    <row r="15" ht="14.25" customHeight="1">
      <c r="B15" s="11" t="s">
        <v>103</v>
      </c>
      <c r="C15" s="49"/>
      <c r="D15" s="49">
        <v>0.075</v>
      </c>
      <c r="E15" s="50">
        <v>0.075</v>
      </c>
      <c r="F15" s="50">
        <v>0.075</v>
      </c>
      <c r="G15" s="4">
        <v>0.225</v>
      </c>
      <c r="H15" s="15">
        <v>0.075</v>
      </c>
      <c r="I15" s="15">
        <v>0.3</v>
      </c>
      <c r="M15" s="4" t="s">
        <v>103</v>
      </c>
      <c r="N15" s="5">
        <f>1.7*$N$14</f>
        <v>122.4</v>
      </c>
    </row>
    <row r="16" ht="14.25" customHeight="1">
      <c r="B16" s="11" t="s">
        <v>109</v>
      </c>
      <c r="C16" s="49">
        <v>160.0</v>
      </c>
      <c r="D16" s="49"/>
      <c r="E16" s="50"/>
      <c r="F16" s="50"/>
      <c r="G16" s="4">
        <f>SUM(C16:F16)</f>
        <v>160</v>
      </c>
      <c r="H16" s="15">
        <v>160.0</v>
      </c>
      <c r="M16" s="4" t="s">
        <v>13</v>
      </c>
      <c r="N16" s="5">
        <v>14.7</v>
      </c>
    </row>
    <row r="17" ht="14.25" customHeight="1">
      <c r="B17" s="17" t="s">
        <v>7</v>
      </c>
      <c r="C17" s="50"/>
      <c r="D17" s="50"/>
      <c r="E17" s="50"/>
      <c r="F17" s="50"/>
      <c r="G17" s="18">
        <f t="shared" ref="G17:J17" si="5">($N$16-$N$16*($N$17+G14))</f>
        <v>10.878</v>
      </c>
      <c r="H17" s="18">
        <f t="shared" si="5"/>
        <v>9.996</v>
      </c>
      <c r="I17" s="18">
        <f t="shared" si="5"/>
        <v>12.495</v>
      </c>
      <c r="J17" s="18">
        <f t="shared" si="5"/>
        <v>10.143</v>
      </c>
      <c r="M17" s="4" t="s">
        <v>15</v>
      </c>
      <c r="N17" s="5">
        <v>0.15</v>
      </c>
    </row>
    <row r="18" ht="14.25" customHeight="1">
      <c r="B18" s="17" t="s">
        <v>105</v>
      </c>
      <c r="C18" s="50"/>
      <c r="D18" s="50"/>
      <c r="E18" s="50"/>
      <c r="F18" s="50"/>
      <c r="G18" s="22">
        <f t="shared" ref="G18:J18" si="6">G20/($N$16-$N$16*($N$17+G14))</f>
        <v>101.9305019</v>
      </c>
      <c r="H18" s="22">
        <f t="shared" si="6"/>
        <v>102.2809124</v>
      </c>
      <c r="I18" s="22">
        <f t="shared" si="6"/>
        <v>92.19687875</v>
      </c>
      <c r="J18" s="22">
        <f t="shared" si="6"/>
        <v>96.53948536</v>
      </c>
      <c r="M18" s="15" t="s">
        <v>110</v>
      </c>
      <c r="N18" s="16">
        <f>8</f>
        <v>8</v>
      </c>
    </row>
    <row r="19" ht="14.25" customHeight="1">
      <c r="B19" s="40" t="s">
        <v>103</v>
      </c>
      <c r="C19" s="50"/>
      <c r="D19" s="50"/>
      <c r="E19" s="50"/>
      <c r="F19" s="50"/>
      <c r="G19" s="22">
        <f t="shared" ref="G19:J19" si="7">$N$15+$N$14*G15</f>
        <v>138.6</v>
      </c>
      <c r="H19" s="22">
        <f t="shared" si="7"/>
        <v>127.8</v>
      </c>
      <c r="I19" s="22">
        <f t="shared" si="7"/>
        <v>144</v>
      </c>
      <c r="J19" s="22">
        <f t="shared" si="7"/>
        <v>122.4</v>
      </c>
    </row>
    <row r="20" ht="14.25" customHeight="1">
      <c r="A20" s="10"/>
      <c r="B20" s="40" t="s">
        <v>111</v>
      </c>
      <c r="C20" s="50"/>
      <c r="D20" s="50"/>
      <c r="E20" s="50"/>
      <c r="F20" s="50"/>
      <c r="G20" s="58">
        <f t="shared" ref="G20:J20" si="8">G19*$N$18</f>
        <v>1108.8</v>
      </c>
      <c r="H20" s="58">
        <f t="shared" si="8"/>
        <v>1022.4</v>
      </c>
      <c r="I20" s="58">
        <f t="shared" si="8"/>
        <v>1152</v>
      </c>
      <c r="J20" s="58">
        <f t="shared" si="8"/>
        <v>979.2</v>
      </c>
      <c r="N20" s="16"/>
    </row>
    <row r="21" ht="14.25" customHeight="1">
      <c r="B21" s="17" t="s">
        <v>112</v>
      </c>
      <c r="C21" s="50"/>
      <c r="D21" s="50"/>
      <c r="E21" s="50"/>
      <c r="F21" s="50"/>
      <c r="G21" s="58">
        <f t="shared" ref="G21:H21" si="9">G16</f>
        <v>160</v>
      </c>
      <c r="H21" s="58">
        <f t="shared" si="9"/>
        <v>160</v>
      </c>
      <c r="I21" s="59">
        <v>0.0</v>
      </c>
      <c r="J21" s="59">
        <v>0.0</v>
      </c>
      <c r="N21" s="16"/>
    </row>
    <row r="22" ht="14.25" customHeight="1">
      <c r="C22" s="50"/>
      <c r="D22" s="50"/>
      <c r="E22" s="50"/>
      <c r="F22" s="50"/>
      <c r="G22" s="56" t="s">
        <v>82</v>
      </c>
      <c r="H22" s="24"/>
      <c r="I22" s="24"/>
      <c r="J22" s="35"/>
      <c r="N22" s="16"/>
    </row>
    <row r="23" ht="14.25" customHeight="1">
      <c r="C23" s="50"/>
      <c r="D23" s="50"/>
      <c r="E23" s="50"/>
      <c r="F23" s="50"/>
      <c r="G23" s="25"/>
      <c r="H23" s="26"/>
      <c r="I23" s="26"/>
      <c r="J23" s="36"/>
      <c r="N23" s="16"/>
    </row>
    <row r="24" ht="14.25" customHeight="1">
      <c r="A24" s="1" t="s">
        <v>113</v>
      </c>
      <c r="C24" s="37" t="s">
        <v>107</v>
      </c>
      <c r="H24" s="43" t="s">
        <v>108</v>
      </c>
      <c r="I24" s="2" t="s">
        <v>100</v>
      </c>
      <c r="J24" s="2" t="s">
        <v>80</v>
      </c>
      <c r="N24" s="16"/>
    </row>
    <row r="25" ht="14.25" customHeight="1">
      <c r="A25" s="7"/>
      <c r="B25" s="7"/>
      <c r="C25" s="8"/>
      <c r="D25" s="8"/>
      <c r="E25" s="8"/>
      <c r="F25" s="8"/>
      <c r="G25" s="8"/>
      <c r="H25" s="8"/>
      <c r="I25" s="8"/>
      <c r="J25" s="8"/>
      <c r="M25" s="29" t="s">
        <v>95</v>
      </c>
      <c r="N25" s="5"/>
    </row>
    <row r="26" ht="14.25" customHeight="1">
      <c r="A26" s="46"/>
      <c r="B26" s="11" t="s">
        <v>7</v>
      </c>
      <c r="C26" s="49"/>
      <c r="D26" s="57">
        <v>0.05</v>
      </c>
      <c r="E26" s="50"/>
      <c r="F26" s="50"/>
      <c r="G26" s="4">
        <f t="shared" ref="G26:G28" si="10">SUM(C26:F26)</f>
        <v>0.05</v>
      </c>
      <c r="H26" s="29">
        <v>0.13</v>
      </c>
      <c r="I26" s="4"/>
      <c r="J26" s="4">
        <v>0.16</v>
      </c>
      <c r="M26" s="4" t="s">
        <v>102</v>
      </c>
      <c r="N26" s="9">
        <v>115.0</v>
      </c>
    </row>
    <row r="27" ht="14.25" customHeight="1">
      <c r="B27" s="11" t="s">
        <v>103</v>
      </c>
      <c r="C27" s="49">
        <v>0.075</v>
      </c>
      <c r="D27" s="49">
        <v>0.075</v>
      </c>
      <c r="E27" s="50">
        <v>0.075</v>
      </c>
      <c r="F27" s="50">
        <v>0.075</v>
      </c>
      <c r="G27" s="4">
        <f t="shared" si="10"/>
        <v>0.3</v>
      </c>
      <c r="H27" s="4">
        <v>0.15</v>
      </c>
      <c r="I27" s="4">
        <v>0.3</v>
      </c>
      <c r="J27" s="4"/>
      <c r="M27" s="4" t="s">
        <v>103</v>
      </c>
      <c r="N27" s="5">
        <f>1.4*$N$26</f>
        <v>161</v>
      </c>
    </row>
    <row r="28" ht="14.25" customHeight="1">
      <c r="B28" s="11" t="s">
        <v>109</v>
      </c>
      <c r="C28" s="49">
        <v>160.0</v>
      </c>
      <c r="D28" s="49"/>
      <c r="E28" s="50"/>
      <c r="F28" s="50"/>
      <c r="G28" s="4">
        <f t="shared" si="10"/>
        <v>160</v>
      </c>
      <c r="H28" s="4">
        <f>SUM(D28:G28)</f>
        <v>160</v>
      </c>
      <c r="I28" s="4"/>
      <c r="J28" s="4"/>
      <c r="M28" s="4" t="s">
        <v>13</v>
      </c>
      <c r="N28" s="5">
        <v>17.0</v>
      </c>
    </row>
    <row r="29" ht="14.25" customHeight="1">
      <c r="B29" s="17" t="s">
        <v>7</v>
      </c>
      <c r="C29" s="50"/>
      <c r="D29" s="50"/>
      <c r="E29" s="50"/>
      <c r="F29" s="50"/>
      <c r="G29" s="18">
        <f t="shared" ref="G29:J29" si="11">($N$28-$N$28*($N$29+G26))</f>
        <v>10.2</v>
      </c>
      <c r="H29" s="18">
        <f t="shared" si="11"/>
        <v>8.84</v>
      </c>
      <c r="I29" s="18">
        <f t="shared" si="11"/>
        <v>11.05</v>
      </c>
      <c r="J29" s="18">
        <f t="shared" si="11"/>
        <v>8.33</v>
      </c>
      <c r="M29" s="4" t="s">
        <v>15</v>
      </c>
      <c r="N29" s="5">
        <v>0.35</v>
      </c>
    </row>
    <row r="30" ht="14.25" customHeight="1">
      <c r="B30" s="17" t="s">
        <v>105</v>
      </c>
      <c r="C30" s="50"/>
      <c r="D30" s="50"/>
      <c r="E30" s="50"/>
      <c r="F30" s="50"/>
      <c r="G30" s="22">
        <f t="shared" ref="G30:J30" si="12">G32/($N$28-$N$28*($N$29+G26))</f>
        <v>191.6666667</v>
      </c>
      <c r="H30" s="22">
        <f t="shared" si="12"/>
        <v>201.6402715</v>
      </c>
      <c r="I30" s="22">
        <f t="shared" si="12"/>
        <v>176.9230769</v>
      </c>
      <c r="J30" s="22">
        <f t="shared" si="12"/>
        <v>193.2773109</v>
      </c>
      <c r="M30" s="4" t="s">
        <v>110</v>
      </c>
      <c r="N30" s="5">
        <v>10.0</v>
      </c>
    </row>
    <row r="31" ht="14.25" customHeight="1">
      <c r="B31" s="40" t="s">
        <v>103</v>
      </c>
      <c r="C31" s="50"/>
      <c r="D31" s="50"/>
      <c r="E31" s="50"/>
      <c r="F31" s="50"/>
      <c r="G31" s="22">
        <f t="shared" ref="G31:J31" si="13">$N$27+$N$26*G27</f>
        <v>195.5</v>
      </c>
      <c r="H31" s="22">
        <f t="shared" si="13"/>
        <v>178.25</v>
      </c>
      <c r="I31" s="22">
        <f t="shared" si="13"/>
        <v>195.5</v>
      </c>
      <c r="J31" s="22">
        <f t="shared" si="13"/>
        <v>161</v>
      </c>
    </row>
    <row r="32" ht="14.25" customHeight="1">
      <c r="A32" s="10"/>
      <c r="B32" s="40" t="s">
        <v>111</v>
      </c>
      <c r="C32" s="50"/>
      <c r="D32" s="50"/>
      <c r="E32" s="50"/>
      <c r="F32" s="50"/>
      <c r="G32" s="58">
        <f t="shared" ref="G32:J32" si="14">G31*$N$30</f>
        <v>1955</v>
      </c>
      <c r="H32" s="58">
        <f t="shared" si="14"/>
        <v>1782.5</v>
      </c>
      <c r="I32" s="58">
        <f t="shared" si="14"/>
        <v>1955</v>
      </c>
      <c r="J32" s="58">
        <f t="shared" si="14"/>
        <v>1610</v>
      </c>
      <c r="N32" s="16"/>
    </row>
    <row r="33" ht="14.25" customHeight="1">
      <c r="B33" s="17" t="s">
        <v>112</v>
      </c>
      <c r="C33" s="50"/>
      <c r="D33" s="50"/>
      <c r="E33" s="50"/>
      <c r="F33" s="50"/>
      <c r="G33" s="58">
        <f t="shared" ref="G33:H33" si="15">G28</f>
        <v>160</v>
      </c>
      <c r="H33" s="58">
        <f t="shared" si="15"/>
        <v>160</v>
      </c>
      <c r="I33" s="60">
        <v>0.0</v>
      </c>
      <c r="J33" s="60">
        <v>0.0</v>
      </c>
      <c r="N33" s="16"/>
    </row>
    <row r="34" ht="14.25" customHeight="1">
      <c r="C34" s="50"/>
      <c r="D34" s="50"/>
      <c r="E34" s="50"/>
      <c r="F34" s="50"/>
      <c r="G34" s="56" t="s">
        <v>85</v>
      </c>
      <c r="H34" s="24"/>
      <c r="I34" s="24"/>
      <c r="J34" s="35"/>
      <c r="N34" s="16"/>
    </row>
    <row r="35" ht="14.25" customHeight="1">
      <c r="C35" s="50"/>
      <c r="D35" s="50"/>
      <c r="E35" s="50"/>
      <c r="F35" s="50"/>
      <c r="G35" s="25"/>
      <c r="H35" s="26"/>
      <c r="I35" s="26"/>
      <c r="J35" s="36"/>
      <c r="N35" s="16"/>
    </row>
    <row r="36" ht="14.25" customHeight="1">
      <c r="A36" s="1" t="s">
        <v>114</v>
      </c>
      <c r="C36" s="2" t="s">
        <v>1</v>
      </c>
      <c r="H36" s="43" t="s">
        <v>115</v>
      </c>
      <c r="I36" s="2" t="s">
        <v>80</v>
      </c>
      <c r="J36" s="2" t="s">
        <v>100</v>
      </c>
      <c r="M36" s="4"/>
      <c r="N36" s="5"/>
      <c r="R36" s="4"/>
      <c r="S36" s="4"/>
      <c r="T36" s="4"/>
      <c r="U36" s="4"/>
      <c r="V36" s="4"/>
      <c r="W36" s="4"/>
      <c r="X36" s="4"/>
      <c r="Y36" s="4"/>
      <c r="Z36" s="4"/>
    </row>
    <row r="37" ht="14.25" customHeight="1">
      <c r="A37" s="7"/>
      <c r="B37" s="7"/>
      <c r="C37" s="8"/>
      <c r="D37" s="8"/>
      <c r="E37" s="8"/>
      <c r="F37" s="8"/>
      <c r="G37" s="8"/>
      <c r="H37" s="8"/>
      <c r="I37" s="8"/>
      <c r="J37" s="8"/>
      <c r="M37" s="29" t="s">
        <v>95</v>
      </c>
      <c r="N37" s="5"/>
      <c r="R37" s="4"/>
      <c r="S37" s="4"/>
      <c r="T37" s="4"/>
      <c r="U37" s="4"/>
      <c r="V37" s="4"/>
      <c r="W37" s="4"/>
      <c r="X37" s="4"/>
      <c r="Y37" s="4"/>
      <c r="Z37" s="4"/>
    </row>
    <row r="38" ht="14.25" customHeight="1">
      <c r="A38" s="44"/>
      <c r="B38" s="11" t="s">
        <v>7</v>
      </c>
      <c r="C38" s="12"/>
      <c r="D38" s="12">
        <v>0.04</v>
      </c>
      <c r="E38" s="12"/>
      <c r="F38" s="42">
        <v>0.05</v>
      </c>
      <c r="G38" s="4">
        <f t="shared" ref="G38:G41" si="16">SUM(C38:F38)</f>
        <v>0.09</v>
      </c>
      <c r="H38" s="54">
        <v>0.05</v>
      </c>
      <c r="I38" s="4">
        <v>0.16</v>
      </c>
      <c r="J38" s="4"/>
      <c r="M38" s="4" t="s">
        <v>102</v>
      </c>
      <c r="N38" s="9">
        <v>967.0</v>
      </c>
      <c r="R38" s="4"/>
      <c r="S38" s="4"/>
      <c r="T38" s="4"/>
      <c r="U38" s="4"/>
      <c r="V38" s="4"/>
      <c r="W38" s="4"/>
      <c r="X38" s="4"/>
      <c r="Y38" s="4"/>
      <c r="Z38" s="4"/>
    </row>
    <row r="39" ht="14.25" customHeight="1">
      <c r="A39" s="45"/>
      <c r="B39" s="11" t="s">
        <v>9</v>
      </c>
      <c r="C39" s="49">
        <v>0.1</v>
      </c>
      <c r="D39" s="49"/>
      <c r="E39" s="49">
        <v>0.1</v>
      </c>
      <c r="F39" s="49"/>
      <c r="G39" s="4">
        <f t="shared" si="16"/>
        <v>0.2</v>
      </c>
      <c r="H39" s="4">
        <v>0.2</v>
      </c>
      <c r="I39" s="4"/>
      <c r="J39" s="4"/>
      <c r="M39" s="4" t="s">
        <v>103</v>
      </c>
      <c r="N39" s="5">
        <f>1.4*$N$38</f>
        <v>1353.8</v>
      </c>
      <c r="R39" s="4"/>
      <c r="S39" s="4"/>
      <c r="T39" s="4"/>
      <c r="U39" s="4"/>
      <c r="V39" s="4"/>
      <c r="W39" s="4"/>
      <c r="X39" s="4"/>
      <c r="Y39" s="4"/>
      <c r="Z39" s="4"/>
    </row>
    <row r="40" ht="14.25" customHeight="1">
      <c r="A40" s="45"/>
      <c r="B40" s="11" t="s">
        <v>103</v>
      </c>
      <c r="C40" s="12">
        <v>0.075</v>
      </c>
      <c r="D40" s="12"/>
      <c r="E40" s="12"/>
      <c r="F40" s="12">
        <v>0.075</v>
      </c>
      <c r="G40" s="4">
        <f t="shared" si="16"/>
        <v>0.15</v>
      </c>
      <c r="H40" s="4">
        <v>0.225</v>
      </c>
      <c r="I40" s="4"/>
      <c r="J40" s="4">
        <v>0.3</v>
      </c>
      <c r="M40" s="4" t="s">
        <v>13</v>
      </c>
      <c r="N40" s="5">
        <v>15.0</v>
      </c>
      <c r="R40" s="4"/>
      <c r="S40" s="4"/>
      <c r="T40" s="4"/>
      <c r="U40" s="4"/>
      <c r="V40" s="4"/>
      <c r="W40" s="4"/>
      <c r="X40" s="4"/>
      <c r="Y40" s="4"/>
      <c r="Z40" s="4"/>
    </row>
    <row r="41" ht="14.25" customHeight="1">
      <c r="A41" s="45"/>
      <c r="B41" s="11" t="s">
        <v>17</v>
      </c>
      <c r="C41" s="12"/>
      <c r="D41" s="12">
        <v>0.13</v>
      </c>
      <c r="E41" s="42">
        <v>0.1</v>
      </c>
      <c r="F41" s="12"/>
      <c r="G41" s="4">
        <f t="shared" si="16"/>
        <v>0.23</v>
      </c>
      <c r="H41" s="29">
        <v>0.1</v>
      </c>
      <c r="I41" s="4"/>
      <c r="J41" s="4"/>
      <c r="M41" s="4" t="s">
        <v>15</v>
      </c>
      <c r="N41" s="5">
        <v>0.35</v>
      </c>
      <c r="R41" s="4"/>
      <c r="S41" s="4"/>
      <c r="T41" s="4"/>
      <c r="U41" s="4"/>
      <c r="V41" s="4"/>
      <c r="W41" s="4"/>
      <c r="X41" s="4"/>
      <c r="Y41" s="4"/>
      <c r="Z41" s="4"/>
    </row>
    <row r="42" ht="14.25" customHeight="1">
      <c r="A42" s="45"/>
      <c r="B42" s="17" t="s">
        <v>7</v>
      </c>
      <c r="C42" s="19"/>
      <c r="D42" s="19"/>
      <c r="E42" s="19"/>
      <c r="F42" s="19"/>
      <c r="G42" s="18">
        <f t="shared" ref="G42:J42" si="17">($N$40-$N$40*($N$41+G38))</f>
        <v>8.4</v>
      </c>
      <c r="H42" s="18">
        <f t="shared" si="17"/>
        <v>9</v>
      </c>
      <c r="I42" s="18">
        <f t="shared" si="17"/>
        <v>7.35</v>
      </c>
      <c r="J42" s="18">
        <f t="shared" si="17"/>
        <v>9.75</v>
      </c>
      <c r="M42" s="4"/>
      <c r="N42" s="5"/>
      <c r="R42" s="4"/>
      <c r="S42" s="4"/>
      <c r="T42" s="4"/>
      <c r="U42" s="4"/>
      <c r="V42" s="4"/>
      <c r="W42" s="4"/>
      <c r="X42" s="4"/>
      <c r="Y42" s="4"/>
      <c r="Z42" s="4"/>
    </row>
    <row r="43" ht="14.25" customHeight="1">
      <c r="A43" s="45"/>
      <c r="B43" s="17" t="s">
        <v>105</v>
      </c>
      <c r="C43" s="19"/>
      <c r="D43" s="19"/>
      <c r="E43" s="19"/>
      <c r="F43" s="19"/>
      <c r="G43" s="22">
        <f t="shared" ref="G43:J43" si="18">G44/($N$40-$N$40*($N$41+G38))</f>
        <v>178.4345238</v>
      </c>
      <c r="H43" s="22">
        <f t="shared" si="18"/>
        <v>174.5972222</v>
      </c>
      <c r="I43" s="22">
        <f t="shared" si="18"/>
        <v>184.1904762</v>
      </c>
      <c r="J43" s="22">
        <f t="shared" si="18"/>
        <v>168.6051282</v>
      </c>
      <c r="M43" s="4"/>
      <c r="N43" s="5"/>
      <c r="R43" s="4"/>
      <c r="S43" s="4"/>
      <c r="T43" s="4"/>
      <c r="U43" s="4"/>
      <c r="V43" s="4"/>
      <c r="W43" s="4"/>
      <c r="X43" s="4"/>
      <c r="Y43" s="4"/>
      <c r="Z43" s="4"/>
    </row>
    <row r="44" ht="14.25" customHeight="1">
      <c r="A44" s="61"/>
      <c r="B44" s="40" t="s">
        <v>103</v>
      </c>
      <c r="C44" s="19"/>
      <c r="D44" s="19"/>
      <c r="E44" s="19"/>
      <c r="F44" s="19"/>
      <c r="G44" s="22">
        <f t="shared" ref="G44:J44" si="19">$N$39+$N$38*G40</f>
        <v>1498.85</v>
      </c>
      <c r="H44" s="22">
        <f t="shared" si="19"/>
        <v>1571.375</v>
      </c>
      <c r="I44" s="22">
        <f t="shared" si="19"/>
        <v>1353.8</v>
      </c>
      <c r="J44" s="22">
        <f t="shared" si="19"/>
        <v>1643.9</v>
      </c>
      <c r="M44" s="4"/>
      <c r="N44" s="5"/>
      <c r="R44" s="4"/>
      <c r="S44" s="4"/>
      <c r="T44" s="4"/>
      <c r="U44" s="4"/>
      <c r="V44" s="4"/>
      <c r="W44" s="4"/>
      <c r="X44" s="4"/>
      <c r="Y44" s="4"/>
      <c r="Z44" s="4"/>
    </row>
    <row r="45" ht="14.25" customHeight="1">
      <c r="A45" s="4"/>
      <c r="B45" s="40" t="s">
        <v>9</v>
      </c>
      <c r="C45" s="19"/>
      <c r="D45" s="19"/>
      <c r="E45" s="19"/>
      <c r="F45" s="19"/>
      <c r="G45" s="22">
        <f t="shared" ref="G45:J45" si="20">G39*100</f>
        <v>20</v>
      </c>
      <c r="H45" s="22">
        <f t="shared" si="20"/>
        <v>20</v>
      </c>
      <c r="I45" s="22">
        <f t="shared" si="20"/>
        <v>0</v>
      </c>
      <c r="J45" s="22">
        <f t="shared" si="20"/>
        <v>0</v>
      </c>
      <c r="M45" s="4"/>
      <c r="N45" s="5"/>
      <c r="R45" s="4"/>
      <c r="S45" s="4"/>
      <c r="T45" s="4"/>
      <c r="U45" s="4"/>
      <c r="V45" s="4"/>
      <c r="W45" s="4"/>
      <c r="X45" s="4"/>
      <c r="Y45" s="4"/>
      <c r="Z45" s="4"/>
    </row>
    <row r="46" ht="14.25" customHeight="1">
      <c r="A46" s="4"/>
      <c r="B46" s="4"/>
      <c r="C46" s="19"/>
      <c r="D46" s="19"/>
      <c r="E46" s="19"/>
      <c r="F46" s="19"/>
      <c r="G46" s="56" t="s">
        <v>82</v>
      </c>
      <c r="H46" s="24"/>
      <c r="I46" s="24"/>
      <c r="J46" s="35"/>
      <c r="K46" s="4"/>
      <c r="M46" s="4"/>
      <c r="N46" s="5"/>
      <c r="R46" s="4"/>
      <c r="S46" s="4"/>
      <c r="T46" s="4"/>
      <c r="U46" s="4"/>
      <c r="V46" s="4"/>
      <c r="W46" s="4"/>
      <c r="X46" s="4"/>
      <c r="Y46" s="4"/>
      <c r="Z46" s="4"/>
    </row>
    <row r="47" ht="14.25" customHeight="1">
      <c r="A47" s="4"/>
      <c r="B47" s="4"/>
      <c r="C47" s="19"/>
      <c r="D47" s="19"/>
      <c r="E47" s="19"/>
      <c r="F47" s="19"/>
      <c r="G47" s="25"/>
      <c r="H47" s="26"/>
      <c r="I47" s="26"/>
      <c r="J47" s="36"/>
      <c r="K47" s="4"/>
      <c r="M47" s="4"/>
      <c r="N47" s="5"/>
      <c r="R47" s="4"/>
      <c r="S47" s="4"/>
      <c r="T47" s="4"/>
      <c r="U47" s="4"/>
      <c r="V47" s="4"/>
      <c r="W47" s="4"/>
      <c r="X47" s="4"/>
      <c r="Y47" s="4"/>
      <c r="Z47" s="4"/>
    </row>
    <row r="48" ht="14.25" customHeight="1">
      <c r="A48" s="1" t="s">
        <v>116</v>
      </c>
      <c r="C48" s="37" t="s">
        <v>117</v>
      </c>
      <c r="H48" s="3" t="s">
        <v>118</v>
      </c>
      <c r="I48" s="2" t="s">
        <v>100</v>
      </c>
      <c r="J48" s="2" t="s">
        <v>80</v>
      </c>
      <c r="N48" s="16"/>
    </row>
    <row r="49" ht="14.25" customHeight="1">
      <c r="A49" s="7"/>
      <c r="B49" s="7"/>
      <c r="C49" s="8"/>
      <c r="D49" s="8"/>
      <c r="E49" s="8"/>
      <c r="F49" s="8"/>
      <c r="G49" s="8"/>
      <c r="H49" s="8"/>
      <c r="I49" s="8"/>
      <c r="J49" s="8"/>
      <c r="M49" s="29" t="s">
        <v>95</v>
      </c>
      <c r="N49" s="5"/>
    </row>
    <row r="50" ht="14.25" customHeight="1">
      <c r="A50" s="46"/>
      <c r="B50" s="11" t="s">
        <v>7</v>
      </c>
      <c r="C50" s="49"/>
      <c r="D50" s="57">
        <v>0.05</v>
      </c>
      <c r="E50" s="50"/>
      <c r="F50" s="50"/>
      <c r="G50" s="4">
        <f t="shared" ref="G50:G52" si="21">SUM(C50:F50)</f>
        <v>0.05</v>
      </c>
      <c r="H50" s="29">
        <v>0.17</v>
      </c>
      <c r="I50" s="4"/>
      <c r="J50" s="4">
        <v>0.16</v>
      </c>
      <c r="M50" s="4" t="s">
        <v>102</v>
      </c>
      <c r="N50" s="9">
        <v>80.0</v>
      </c>
    </row>
    <row r="51" ht="14.25" customHeight="1">
      <c r="B51" s="11" t="s">
        <v>103</v>
      </c>
      <c r="C51" s="49">
        <v>0.075</v>
      </c>
      <c r="D51" s="49">
        <v>0.075</v>
      </c>
      <c r="E51" s="62">
        <v>0.075</v>
      </c>
      <c r="F51" s="62">
        <v>0.075</v>
      </c>
      <c r="G51" s="4">
        <f t="shared" si="21"/>
        <v>0.3</v>
      </c>
      <c r="H51" s="29">
        <v>0.075</v>
      </c>
      <c r="I51" s="4">
        <v>0.3</v>
      </c>
      <c r="J51" s="4"/>
      <c r="M51" s="4" t="s">
        <v>103</v>
      </c>
      <c r="N51" s="5">
        <f>2.5*$N$50</f>
        <v>200</v>
      </c>
    </row>
    <row r="52" ht="14.25" customHeight="1">
      <c r="B52" s="11" t="s">
        <v>16</v>
      </c>
      <c r="C52" s="49">
        <v>0.12</v>
      </c>
      <c r="D52" s="49"/>
      <c r="E52" s="50"/>
      <c r="F52" s="50"/>
      <c r="G52" s="4">
        <f t="shared" si="21"/>
        <v>0.12</v>
      </c>
      <c r="H52" s="4"/>
      <c r="I52" s="4"/>
      <c r="J52" s="4"/>
      <c r="M52" s="4" t="s">
        <v>13</v>
      </c>
      <c r="N52" s="5">
        <v>17.0</v>
      </c>
    </row>
    <row r="53" ht="14.25" customHeight="1">
      <c r="B53" s="17" t="s">
        <v>7</v>
      </c>
      <c r="C53" s="50"/>
      <c r="D53" s="50"/>
      <c r="E53" s="50"/>
      <c r="F53" s="50"/>
      <c r="G53" s="18">
        <f t="shared" ref="G53:J53" si="22">($N$52-$N$52*($N$53+G50))</f>
        <v>13.6</v>
      </c>
      <c r="H53" s="18">
        <f t="shared" si="22"/>
        <v>11.56</v>
      </c>
      <c r="I53" s="18">
        <f t="shared" si="22"/>
        <v>14.45</v>
      </c>
      <c r="J53" s="18">
        <f t="shared" si="22"/>
        <v>11.73</v>
      </c>
      <c r="M53" s="4" t="s">
        <v>15</v>
      </c>
      <c r="N53" s="5">
        <v>0.15</v>
      </c>
    </row>
    <row r="54" ht="14.25" customHeight="1">
      <c r="B54" s="17" t="s">
        <v>105</v>
      </c>
      <c r="C54" s="50"/>
      <c r="D54" s="50"/>
      <c r="E54" s="50"/>
      <c r="F54" s="50"/>
      <c r="G54" s="22">
        <f t="shared" ref="G54:J54" si="23">G56/($N$52-$N$52*($N$53+G50))</f>
        <v>247.0588235</v>
      </c>
      <c r="H54" s="22">
        <f t="shared" si="23"/>
        <v>267.3010381</v>
      </c>
      <c r="I54" s="22">
        <f t="shared" si="23"/>
        <v>232.5259516</v>
      </c>
      <c r="J54" s="22">
        <f t="shared" si="23"/>
        <v>255.7544757</v>
      </c>
      <c r="M54" s="4" t="s">
        <v>110</v>
      </c>
      <c r="N54" s="5">
        <v>15.0</v>
      </c>
    </row>
    <row r="55" ht="14.25" customHeight="1">
      <c r="B55" s="40" t="s">
        <v>103</v>
      </c>
      <c r="C55" s="50"/>
      <c r="D55" s="50"/>
      <c r="E55" s="50"/>
      <c r="F55" s="50"/>
      <c r="G55" s="22">
        <f t="shared" ref="G55:J55" si="24">$N$51+$N$50*G51</f>
        <v>224</v>
      </c>
      <c r="H55" s="22">
        <f t="shared" si="24"/>
        <v>206</v>
      </c>
      <c r="I55" s="22">
        <f t="shared" si="24"/>
        <v>224</v>
      </c>
      <c r="J55" s="22">
        <f t="shared" si="24"/>
        <v>200</v>
      </c>
    </row>
    <row r="56" ht="14.25" customHeight="1">
      <c r="A56" s="10"/>
      <c r="B56" s="40" t="s">
        <v>111</v>
      </c>
      <c r="C56" s="50"/>
      <c r="D56" s="50"/>
      <c r="E56" s="50"/>
      <c r="F56" s="50"/>
      <c r="G56" s="22">
        <f t="shared" ref="G56:J56" si="25">G55*$N$54</f>
        <v>3360</v>
      </c>
      <c r="H56" s="22">
        <f t="shared" si="25"/>
        <v>3090</v>
      </c>
      <c r="I56" s="22">
        <f t="shared" si="25"/>
        <v>3360</v>
      </c>
      <c r="J56" s="22">
        <f t="shared" si="25"/>
        <v>3000</v>
      </c>
      <c r="N56" s="16"/>
    </row>
    <row r="57" ht="14.25" customHeight="1">
      <c r="A57" s="4"/>
      <c r="B57" s="4"/>
      <c r="C57" s="50"/>
      <c r="D57" s="50"/>
      <c r="E57" s="50"/>
      <c r="F57" s="50"/>
      <c r="G57" s="56" t="s">
        <v>85</v>
      </c>
      <c r="H57" s="24"/>
      <c r="I57" s="24"/>
      <c r="J57" s="35"/>
      <c r="N57" s="16"/>
    </row>
    <row r="58" ht="14.25" customHeight="1">
      <c r="A58" s="4"/>
      <c r="B58" s="4"/>
      <c r="C58" s="50"/>
      <c r="D58" s="50"/>
      <c r="E58" s="50"/>
      <c r="F58" s="50"/>
      <c r="G58" s="25"/>
      <c r="H58" s="26"/>
      <c r="I58" s="26"/>
      <c r="J58" s="36"/>
      <c r="N58" s="16"/>
    </row>
    <row r="59" ht="14.25" customHeight="1">
      <c r="C59" s="50"/>
      <c r="D59" s="50"/>
      <c r="E59" s="50"/>
      <c r="F59" s="50"/>
      <c r="N59" s="16"/>
    </row>
    <row r="60" ht="14.25" customHeight="1">
      <c r="C60" s="50"/>
      <c r="D60" s="50"/>
      <c r="E60" s="50"/>
      <c r="F60" s="50"/>
      <c r="N60" s="16"/>
    </row>
    <row r="61" ht="14.25" customHeight="1">
      <c r="C61" s="50"/>
      <c r="D61" s="50"/>
      <c r="E61" s="50"/>
      <c r="F61" s="50"/>
      <c r="N61" s="16"/>
    </row>
    <row r="62" ht="14.25" customHeight="1">
      <c r="C62" s="50"/>
      <c r="D62" s="50"/>
      <c r="E62" s="50"/>
      <c r="F62" s="50"/>
      <c r="N62" s="16"/>
    </row>
    <row r="63" ht="14.25" customHeight="1">
      <c r="C63" s="50"/>
      <c r="D63" s="50"/>
      <c r="E63" s="50"/>
      <c r="F63" s="50"/>
      <c r="N63" s="16"/>
    </row>
    <row r="64" ht="14.25" customHeight="1">
      <c r="C64" s="50"/>
      <c r="D64" s="50"/>
      <c r="E64" s="50"/>
      <c r="F64" s="50"/>
      <c r="N64" s="16"/>
    </row>
    <row r="65" ht="14.25" customHeight="1">
      <c r="C65" s="50"/>
      <c r="D65" s="50"/>
      <c r="E65" s="50"/>
      <c r="F65" s="50"/>
      <c r="N65" s="16"/>
    </row>
    <row r="66" ht="14.25" customHeight="1">
      <c r="C66" s="50"/>
      <c r="D66" s="50"/>
      <c r="E66" s="50"/>
      <c r="F66" s="50"/>
      <c r="N66" s="16"/>
    </row>
    <row r="67" ht="14.25" customHeight="1">
      <c r="C67" s="50"/>
      <c r="D67" s="50"/>
      <c r="E67" s="50"/>
      <c r="F67" s="50"/>
      <c r="N67" s="16"/>
    </row>
    <row r="68" ht="14.25" customHeight="1">
      <c r="C68" s="50"/>
      <c r="D68" s="50"/>
      <c r="E68" s="50"/>
      <c r="F68" s="50"/>
      <c r="N68" s="16"/>
    </row>
    <row r="69" ht="14.25" customHeight="1">
      <c r="C69" s="50"/>
      <c r="D69" s="50"/>
      <c r="E69" s="50"/>
      <c r="F69" s="50"/>
      <c r="N69" s="16"/>
    </row>
    <row r="70" ht="14.25" customHeight="1">
      <c r="C70" s="50"/>
      <c r="D70" s="50"/>
      <c r="E70" s="50"/>
      <c r="F70" s="50"/>
      <c r="N70" s="16"/>
    </row>
    <row r="71" ht="14.25" customHeight="1">
      <c r="C71" s="50"/>
      <c r="D71" s="50"/>
      <c r="E71" s="50"/>
      <c r="F71" s="50"/>
      <c r="N71" s="16"/>
    </row>
    <row r="72" ht="14.25" customHeight="1">
      <c r="C72" s="50"/>
      <c r="D72" s="50"/>
      <c r="E72" s="50"/>
      <c r="F72" s="50"/>
      <c r="N72" s="16"/>
    </row>
    <row r="73" ht="14.25" customHeight="1">
      <c r="C73" s="50"/>
      <c r="D73" s="50"/>
      <c r="E73" s="50"/>
      <c r="F73" s="50"/>
      <c r="N73" s="16"/>
    </row>
    <row r="74" ht="14.25" customHeight="1">
      <c r="C74" s="50"/>
      <c r="D74" s="50"/>
      <c r="E74" s="50"/>
      <c r="F74" s="50"/>
      <c r="N74" s="16"/>
    </row>
    <row r="75" ht="14.25" customHeight="1">
      <c r="C75" s="50"/>
      <c r="D75" s="50"/>
      <c r="E75" s="50"/>
      <c r="F75" s="50"/>
      <c r="N75" s="16"/>
    </row>
    <row r="76" ht="14.25" customHeight="1">
      <c r="C76" s="50"/>
      <c r="D76" s="50"/>
      <c r="E76" s="50"/>
      <c r="F76" s="50"/>
      <c r="N76" s="16"/>
    </row>
    <row r="77" ht="14.25" customHeight="1">
      <c r="C77" s="50"/>
      <c r="D77" s="50"/>
      <c r="E77" s="50"/>
      <c r="F77" s="50"/>
      <c r="N77" s="16"/>
    </row>
    <row r="78" ht="14.25" customHeight="1">
      <c r="C78" s="50"/>
      <c r="D78" s="50"/>
      <c r="E78" s="50"/>
      <c r="F78" s="50"/>
      <c r="N78" s="16"/>
    </row>
    <row r="79" ht="14.25" customHeight="1">
      <c r="C79" s="50"/>
      <c r="D79" s="50"/>
      <c r="E79" s="50"/>
      <c r="F79" s="50"/>
      <c r="N79" s="16"/>
    </row>
    <row r="80" ht="14.25" customHeight="1">
      <c r="C80" s="50"/>
      <c r="D80" s="50"/>
      <c r="E80" s="50"/>
      <c r="F80" s="50"/>
      <c r="N80" s="16"/>
    </row>
    <row r="81" ht="14.25" customHeight="1">
      <c r="C81" s="50"/>
      <c r="D81" s="50"/>
      <c r="E81" s="50"/>
      <c r="F81" s="50"/>
      <c r="N81" s="16"/>
    </row>
    <row r="82" ht="14.25" customHeight="1">
      <c r="C82" s="50"/>
      <c r="D82" s="50"/>
      <c r="E82" s="50"/>
      <c r="F82" s="50"/>
      <c r="N82" s="16"/>
    </row>
    <row r="83" ht="14.25" customHeight="1">
      <c r="C83" s="50"/>
      <c r="D83" s="50"/>
      <c r="E83" s="50"/>
      <c r="F83" s="50"/>
      <c r="N83" s="16"/>
    </row>
    <row r="84" ht="14.25" customHeight="1">
      <c r="C84" s="50"/>
      <c r="D84" s="50"/>
      <c r="E84" s="50"/>
      <c r="F84" s="50"/>
      <c r="N84" s="16"/>
    </row>
    <row r="85" ht="14.25" customHeight="1">
      <c r="C85" s="50"/>
      <c r="D85" s="50"/>
      <c r="E85" s="50"/>
      <c r="F85" s="50"/>
      <c r="N85" s="16"/>
    </row>
    <row r="86" ht="14.25" customHeight="1">
      <c r="C86" s="50"/>
      <c r="D86" s="50"/>
      <c r="E86" s="50"/>
      <c r="F86" s="50"/>
      <c r="N86" s="16"/>
    </row>
    <row r="87" ht="14.25" customHeight="1">
      <c r="C87" s="50"/>
      <c r="D87" s="50"/>
      <c r="E87" s="50"/>
      <c r="F87" s="50"/>
      <c r="N87" s="16"/>
    </row>
    <row r="88" ht="14.25" customHeight="1">
      <c r="C88" s="50"/>
      <c r="D88" s="50"/>
      <c r="E88" s="50"/>
      <c r="F88" s="50"/>
      <c r="N88" s="16"/>
    </row>
    <row r="89" ht="14.25" customHeight="1">
      <c r="C89" s="50"/>
      <c r="D89" s="50"/>
      <c r="E89" s="50"/>
      <c r="F89" s="50"/>
      <c r="N89" s="16"/>
    </row>
    <row r="90" ht="14.25" customHeight="1">
      <c r="C90" s="50"/>
      <c r="D90" s="50"/>
      <c r="E90" s="50"/>
      <c r="F90" s="50"/>
      <c r="N90" s="16"/>
    </row>
    <row r="91" ht="14.25" customHeight="1">
      <c r="C91" s="50"/>
      <c r="D91" s="50"/>
      <c r="E91" s="50"/>
      <c r="F91" s="50"/>
      <c r="N91" s="16"/>
    </row>
    <row r="92" ht="14.25" customHeight="1">
      <c r="C92" s="50"/>
      <c r="D92" s="50"/>
      <c r="E92" s="50"/>
      <c r="F92" s="50"/>
      <c r="N92" s="16"/>
    </row>
    <row r="93" ht="14.25" customHeight="1">
      <c r="C93" s="50"/>
      <c r="D93" s="50"/>
      <c r="E93" s="50"/>
      <c r="F93" s="50"/>
      <c r="N93" s="16"/>
    </row>
    <row r="94" ht="14.25" customHeight="1">
      <c r="C94" s="50"/>
      <c r="D94" s="50"/>
      <c r="E94" s="50"/>
      <c r="F94" s="50"/>
      <c r="N94" s="16"/>
    </row>
    <row r="95" ht="14.25" customHeight="1">
      <c r="C95" s="50"/>
      <c r="D95" s="50"/>
      <c r="E95" s="50"/>
      <c r="F95" s="50"/>
      <c r="N95" s="16"/>
    </row>
    <row r="96" ht="14.25" customHeight="1">
      <c r="C96" s="50"/>
      <c r="D96" s="50"/>
      <c r="E96" s="50"/>
      <c r="F96" s="50"/>
      <c r="N96" s="16"/>
    </row>
    <row r="97" ht="14.25" customHeight="1">
      <c r="C97" s="50"/>
      <c r="D97" s="50"/>
      <c r="E97" s="50"/>
      <c r="F97" s="50"/>
      <c r="N97" s="16"/>
    </row>
    <row r="98" ht="14.25" customHeight="1">
      <c r="C98" s="50"/>
      <c r="D98" s="50"/>
      <c r="E98" s="50"/>
      <c r="F98" s="50"/>
      <c r="N98" s="16"/>
    </row>
    <row r="99" ht="14.25" customHeight="1">
      <c r="C99" s="50"/>
      <c r="D99" s="50"/>
      <c r="E99" s="50"/>
      <c r="F99" s="50"/>
      <c r="N99" s="16"/>
    </row>
    <row r="100" ht="14.25" customHeight="1">
      <c r="C100" s="50"/>
      <c r="D100" s="50"/>
      <c r="E100" s="50"/>
      <c r="F100" s="50"/>
      <c r="N100" s="16"/>
    </row>
    <row r="101" ht="14.25" customHeight="1">
      <c r="C101" s="50"/>
      <c r="D101" s="50"/>
      <c r="E101" s="50"/>
      <c r="F101" s="50"/>
      <c r="N101" s="16"/>
    </row>
    <row r="102" ht="14.25" customHeight="1">
      <c r="C102" s="50"/>
      <c r="D102" s="50"/>
      <c r="E102" s="50"/>
      <c r="F102" s="50"/>
      <c r="N102" s="16"/>
    </row>
    <row r="103" ht="14.25" customHeight="1">
      <c r="C103" s="50"/>
      <c r="D103" s="50"/>
      <c r="E103" s="50"/>
      <c r="F103" s="50"/>
      <c r="N103" s="16"/>
    </row>
    <row r="104" ht="14.25" customHeight="1">
      <c r="C104" s="50"/>
      <c r="D104" s="50"/>
      <c r="E104" s="50"/>
      <c r="F104" s="50"/>
      <c r="N104" s="16"/>
    </row>
    <row r="105" ht="14.25" customHeight="1">
      <c r="C105" s="50"/>
      <c r="D105" s="50"/>
      <c r="E105" s="50"/>
      <c r="F105" s="50"/>
      <c r="N105" s="16"/>
    </row>
    <row r="106" ht="14.25" customHeight="1">
      <c r="C106" s="50"/>
      <c r="D106" s="50"/>
      <c r="E106" s="50"/>
      <c r="F106" s="50"/>
      <c r="N106" s="16"/>
    </row>
    <row r="107" ht="14.25" customHeight="1">
      <c r="C107" s="50"/>
      <c r="D107" s="50"/>
      <c r="E107" s="50"/>
      <c r="F107" s="50"/>
      <c r="N107" s="16"/>
    </row>
    <row r="108" ht="14.25" customHeight="1">
      <c r="C108" s="50"/>
      <c r="D108" s="50"/>
      <c r="E108" s="50"/>
      <c r="F108" s="50"/>
      <c r="N108" s="16"/>
    </row>
    <row r="109" ht="14.25" customHeight="1">
      <c r="C109" s="50"/>
      <c r="D109" s="50"/>
      <c r="E109" s="50"/>
      <c r="F109" s="50"/>
      <c r="N109" s="16"/>
    </row>
    <row r="110" ht="14.25" customHeight="1">
      <c r="C110" s="50"/>
      <c r="D110" s="50"/>
      <c r="E110" s="50"/>
      <c r="F110" s="50"/>
      <c r="N110" s="16"/>
    </row>
    <row r="111" ht="14.25" customHeight="1">
      <c r="C111" s="50"/>
      <c r="D111" s="50"/>
      <c r="E111" s="50"/>
      <c r="F111" s="50"/>
      <c r="N111" s="16"/>
    </row>
    <row r="112" ht="14.25" customHeight="1">
      <c r="C112" s="50"/>
      <c r="D112" s="50"/>
      <c r="E112" s="50"/>
      <c r="F112" s="50"/>
      <c r="N112" s="16"/>
    </row>
    <row r="113" ht="14.25" customHeight="1">
      <c r="C113" s="50"/>
      <c r="D113" s="50"/>
      <c r="E113" s="50"/>
      <c r="F113" s="50"/>
      <c r="N113" s="16"/>
    </row>
    <row r="114" ht="14.25" customHeight="1">
      <c r="C114" s="50"/>
      <c r="D114" s="50"/>
      <c r="E114" s="50"/>
      <c r="F114" s="50"/>
      <c r="N114" s="16"/>
    </row>
    <row r="115" ht="14.25" customHeight="1">
      <c r="C115" s="50"/>
      <c r="D115" s="50"/>
      <c r="E115" s="50"/>
      <c r="F115" s="50"/>
      <c r="N115" s="16"/>
    </row>
    <row r="116" ht="14.25" customHeight="1">
      <c r="C116" s="50"/>
      <c r="D116" s="50"/>
      <c r="E116" s="50"/>
      <c r="F116" s="50"/>
      <c r="N116" s="16"/>
    </row>
    <row r="117" ht="14.25" customHeight="1">
      <c r="C117" s="50"/>
      <c r="D117" s="50"/>
      <c r="E117" s="50"/>
      <c r="F117" s="50"/>
      <c r="N117" s="16"/>
    </row>
    <row r="118" ht="14.25" customHeight="1">
      <c r="C118" s="50"/>
      <c r="D118" s="50"/>
      <c r="E118" s="50"/>
      <c r="F118" s="50"/>
      <c r="N118" s="16"/>
    </row>
    <row r="119" ht="14.25" customHeight="1">
      <c r="C119" s="50"/>
      <c r="D119" s="50"/>
      <c r="E119" s="50"/>
      <c r="F119" s="50"/>
      <c r="N119" s="16"/>
    </row>
    <row r="120" ht="14.25" customHeight="1">
      <c r="C120" s="50"/>
      <c r="D120" s="50"/>
      <c r="E120" s="50"/>
      <c r="F120" s="50"/>
      <c r="N120" s="16"/>
    </row>
    <row r="121" ht="14.25" customHeight="1">
      <c r="C121" s="50"/>
      <c r="D121" s="50"/>
      <c r="E121" s="50"/>
      <c r="F121" s="50"/>
      <c r="N121" s="16"/>
    </row>
    <row r="122" ht="14.25" customHeight="1">
      <c r="C122" s="50"/>
      <c r="D122" s="50"/>
      <c r="E122" s="50"/>
      <c r="F122" s="50"/>
      <c r="N122" s="16"/>
    </row>
    <row r="123" ht="14.25" customHeight="1">
      <c r="C123" s="50"/>
      <c r="D123" s="50"/>
      <c r="E123" s="50"/>
      <c r="F123" s="50"/>
      <c r="N123" s="16"/>
    </row>
    <row r="124" ht="14.25" customHeight="1">
      <c r="C124" s="50"/>
      <c r="D124" s="50"/>
      <c r="E124" s="50"/>
      <c r="F124" s="50"/>
      <c r="N124" s="16"/>
    </row>
    <row r="125" ht="14.25" customHeight="1">
      <c r="C125" s="50"/>
      <c r="D125" s="50"/>
      <c r="E125" s="50"/>
      <c r="F125" s="50"/>
      <c r="N125" s="16"/>
    </row>
    <row r="126" ht="14.25" customHeight="1">
      <c r="C126" s="50"/>
      <c r="D126" s="50"/>
      <c r="E126" s="50"/>
      <c r="F126" s="50"/>
      <c r="N126" s="16"/>
    </row>
    <row r="127" ht="14.25" customHeight="1">
      <c r="C127" s="50"/>
      <c r="D127" s="50"/>
      <c r="E127" s="50"/>
      <c r="F127" s="50"/>
      <c r="N127" s="16"/>
    </row>
    <row r="128" ht="14.25" customHeight="1">
      <c r="C128" s="50"/>
      <c r="D128" s="50"/>
      <c r="E128" s="50"/>
      <c r="F128" s="50"/>
      <c r="N128" s="16"/>
    </row>
    <row r="129" ht="14.25" customHeight="1">
      <c r="C129" s="50"/>
      <c r="D129" s="50"/>
      <c r="E129" s="50"/>
      <c r="F129" s="50"/>
      <c r="N129" s="16"/>
    </row>
    <row r="130" ht="14.25" customHeight="1">
      <c r="C130" s="50"/>
      <c r="D130" s="50"/>
      <c r="E130" s="50"/>
      <c r="F130" s="50"/>
      <c r="N130" s="16"/>
    </row>
    <row r="131" ht="14.25" customHeight="1">
      <c r="C131" s="50"/>
      <c r="D131" s="50"/>
      <c r="E131" s="50"/>
      <c r="F131" s="50"/>
      <c r="N131" s="16"/>
    </row>
    <row r="132" ht="14.25" customHeight="1">
      <c r="C132" s="50"/>
      <c r="D132" s="50"/>
      <c r="E132" s="50"/>
      <c r="F132" s="50"/>
      <c r="N132" s="16"/>
    </row>
    <row r="133" ht="14.25" customHeight="1">
      <c r="C133" s="50"/>
      <c r="D133" s="50"/>
      <c r="E133" s="50"/>
      <c r="F133" s="50"/>
      <c r="N133" s="16"/>
    </row>
    <row r="134" ht="14.25" customHeight="1">
      <c r="C134" s="50"/>
      <c r="D134" s="50"/>
      <c r="E134" s="50"/>
      <c r="F134" s="50"/>
      <c r="N134" s="16"/>
    </row>
    <row r="135" ht="14.25" customHeight="1">
      <c r="C135" s="50"/>
      <c r="D135" s="50"/>
      <c r="E135" s="50"/>
      <c r="F135" s="50"/>
      <c r="N135" s="16"/>
    </row>
    <row r="136" ht="14.25" customHeight="1">
      <c r="C136" s="50"/>
      <c r="D136" s="50"/>
      <c r="E136" s="50"/>
      <c r="F136" s="50"/>
      <c r="N136" s="16"/>
    </row>
    <row r="137" ht="14.25" customHeight="1">
      <c r="C137" s="50"/>
      <c r="D137" s="50"/>
      <c r="E137" s="50"/>
      <c r="F137" s="50"/>
      <c r="N137" s="16"/>
    </row>
    <row r="138" ht="14.25" customHeight="1">
      <c r="C138" s="50"/>
      <c r="D138" s="50"/>
      <c r="E138" s="50"/>
      <c r="F138" s="50"/>
      <c r="N138" s="16"/>
    </row>
    <row r="139" ht="14.25" customHeight="1">
      <c r="C139" s="50"/>
      <c r="D139" s="50"/>
      <c r="E139" s="50"/>
      <c r="F139" s="50"/>
      <c r="N139" s="16"/>
    </row>
    <row r="140" ht="14.25" customHeight="1">
      <c r="C140" s="50"/>
      <c r="D140" s="50"/>
      <c r="E140" s="50"/>
      <c r="F140" s="50"/>
      <c r="N140" s="16"/>
    </row>
    <row r="141" ht="14.25" customHeight="1">
      <c r="C141" s="50"/>
      <c r="D141" s="50"/>
      <c r="E141" s="50"/>
      <c r="F141" s="50"/>
      <c r="N141" s="16"/>
    </row>
    <row r="142" ht="14.25" customHeight="1">
      <c r="C142" s="50"/>
      <c r="D142" s="50"/>
      <c r="E142" s="50"/>
      <c r="F142" s="50"/>
      <c r="N142" s="16"/>
    </row>
    <row r="143" ht="14.25" customHeight="1">
      <c r="C143" s="50"/>
      <c r="D143" s="50"/>
      <c r="E143" s="50"/>
      <c r="F143" s="50"/>
      <c r="N143" s="16"/>
    </row>
    <row r="144" ht="14.25" customHeight="1">
      <c r="C144" s="50"/>
      <c r="D144" s="50"/>
      <c r="E144" s="50"/>
      <c r="F144" s="50"/>
      <c r="N144" s="16"/>
    </row>
    <row r="145" ht="14.25" customHeight="1">
      <c r="C145" s="50"/>
      <c r="D145" s="50"/>
      <c r="E145" s="50"/>
      <c r="F145" s="50"/>
      <c r="N145" s="16"/>
    </row>
    <row r="146" ht="14.25" customHeight="1">
      <c r="C146" s="50"/>
      <c r="D146" s="50"/>
      <c r="E146" s="50"/>
      <c r="F146" s="50"/>
      <c r="N146" s="16"/>
    </row>
    <row r="147" ht="14.25" customHeight="1">
      <c r="C147" s="50"/>
      <c r="D147" s="50"/>
      <c r="E147" s="50"/>
      <c r="F147" s="50"/>
      <c r="N147" s="16"/>
    </row>
    <row r="148" ht="14.25" customHeight="1">
      <c r="C148" s="50"/>
      <c r="D148" s="50"/>
      <c r="E148" s="50"/>
      <c r="F148" s="50"/>
      <c r="N148" s="16"/>
    </row>
    <row r="149" ht="14.25" customHeight="1">
      <c r="C149" s="50"/>
      <c r="D149" s="50"/>
      <c r="E149" s="50"/>
      <c r="F149" s="50"/>
      <c r="N149" s="16"/>
    </row>
    <row r="150" ht="14.25" customHeight="1">
      <c r="C150" s="50"/>
      <c r="D150" s="50"/>
      <c r="E150" s="50"/>
      <c r="F150" s="50"/>
      <c r="N150" s="16"/>
    </row>
    <row r="151" ht="14.25" customHeight="1">
      <c r="C151" s="50"/>
      <c r="D151" s="50"/>
      <c r="E151" s="50"/>
      <c r="F151" s="50"/>
      <c r="N151" s="16"/>
    </row>
    <row r="152" ht="14.25" customHeight="1">
      <c r="C152" s="50"/>
      <c r="D152" s="50"/>
      <c r="E152" s="50"/>
      <c r="F152" s="50"/>
      <c r="N152" s="16"/>
    </row>
    <row r="153" ht="14.25" customHeight="1">
      <c r="C153" s="50"/>
      <c r="D153" s="50"/>
      <c r="E153" s="50"/>
      <c r="F153" s="50"/>
      <c r="N153" s="16"/>
    </row>
    <row r="154" ht="14.25" customHeight="1">
      <c r="C154" s="50"/>
      <c r="D154" s="50"/>
      <c r="E154" s="50"/>
      <c r="F154" s="50"/>
      <c r="N154" s="16"/>
    </row>
    <row r="155" ht="14.25" customHeight="1">
      <c r="C155" s="50"/>
      <c r="D155" s="50"/>
      <c r="E155" s="50"/>
      <c r="F155" s="50"/>
      <c r="N155" s="16"/>
    </row>
    <row r="156" ht="14.25" customHeight="1">
      <c r="C156" s="50"/>
      <c r="D156" s="50"/>
      <c r="E156" s="50"/>
      <c r="F156" s="50"/>
      <c r="N156" s="16"/>
    </row>
    <row r="157" ht="14.25" customHeight="1">
      <c r="C157" s="50"/>
      <c r="D157" s="50"/>
      <c r="E157" s="50"/>
      <c r="F157" s="50"/>
      <c r="N157" s="16"/>
    </row>
    <row r="158" ht="14.25" customHeight="1">
      <c r="C158" s="50"/>
      <c r="D158" s="50"/>
      <c r="E158" s="50"/>
      <c r="F158" s="50"/>
      <c r="N158" s="16"/>
    </row>
    <row r="159" ht="14.25" customHeight="1">
      <c r="C159" s="50"/>
      <c r="D159" s="50"/>
      <c r="E159" s="50"/>
      <c r="F159" s="50"/>
      <c r="N159" s="16"/>
    </row>
    <row r="160" ht="14.25" customHeight="1">
      <c r="C160" s="50"/>
      <c r="D160" s="50"/>
      <c r="E160" s="50"/>
      <c r="F160" s="50"/>
      <c r="N160" s="16"/>
    </row>
    <row r="161" ht="14.25" customHeight="1">
      <c r="C161" s="50"/>
      <c r="D161" s="50"/>
      <c r="E161" s="50"/>
      <c r="F161" s="50"/>
      <c r="N161" s="16"/>
    </row>
    <row r="162" ht="14.25" customHeight="1">
      <c r="C162" s="50"/>
      <c r="D162" s="50"/>
      <c r="E162" s="50"/>
      <c r="F162" s="50"/>
      <c r="N162" s="16"/>
    </row>
    <row r="163" ht="14.25" customHeight="1">
      <c r="C163" s="50"/>
      <c r="D163" s="50"/>
      <c r="E163" s="50"/>
      <c r="F163" s="50"/>
      <c r="N163" s="16"/>
    </row>
    <row r="164" ht="14.25" customHeight="1">
      <c r="C164" s="50"/>
      <c r="D164" s="50"/>
      <c r="E164" s="50"/>
      <c r="F164" s="50"/>
      <c r="N164" s="16"/>
    </row>
    <row r="165" ht="14.25" customHeight="1">
      <c r="C165" s="50"/>
      <c r="D165" s="50"/>
      <c r="E165" s="50"/>
      <c r="F165" s="50"/>
      <c r="N165" s="16"/>
    </row>
    <row r="166" ht="14.25" customHeight="1">
      <c r="C166" s="50"/>
      <c r="D166" s="50"/>
      <c r="E166" s="50"/>
      <c r="F166" s="50"/>
      <c r="N166" s="16"/>
    </row>
    <row r="167" ht="14.25" customHeight="1">
      <c r="C167" s="50"/>
      <c r="D167" s="50"/>
      <c r="E167" s="50"/>
      <c r="F167" s="50"/>
      <c r="N167" s="16"/>
    </row>
    <row r="168" ht="14.25" customHeight="1">
      <c r="C168" s="50"/>
      <c r="D168" s="50"/>
      <c r="E168" s="50"/>
      <c r="F168" s="50"/>
      <c r="N168" s="16"/>
    </row>
    <row r="169" ht="14.25" customHeight="1">
      <c r="C169" s="50"/>
      <c r="D169" s="50"/>
      <c r="E169" s="50"/>
      <c r="F169" s="50"/>
      <c r="N169" s="16"/>
    </row>
    <row r="170" ht="14.25" customHeight="1">
      <c r="C170" s="50"/>
      <c r="D170" s="50"/>
      <c r="E170" s="50"/>
      <c r="F170" s="50"/>
      <c r="N170" s="16"/>
    </row>
    <row r="171" ht="14.25" customHeight="1">
      <c r="C171" s="50"/>
      <c r="D171" s="50"/>
      <c r="E171" s="50"/>
      <c r="F171" s="50"/>
      <c r="N171" s="16"/>
    </row>
    <row r="172" ht="14.25" customHeight="1">
      <c r="C172" s="50"/>
      <c r="D172" s="50"/>
      <c r="E172" s="50"/>
      <c r="F172" s="50"/>
      <c r="N172" s="16"/>
    </row>
    <row r="173" ht="14.25" customHeight="1">
      <c r="C173" s="50"/>
      <c r="D173" s="50"/>
      <c r="E173" s="50"/>
      <c r="F173" s="50"/>
      <c r="N173" s="16"/>
    </row>
    <row r="174" ht="14.25" customHeight="1">
      <c r="C174" s="50"/>
      <c r="D174" s="50"/>
      <c r="E174" s="50"/>
      <c r="F174" s="50"/>
      <c r="N174" s="16"/>
    </row>
    <row r="175" ht="14.25" customHeight="1">
      <c r="C175" s="50"/>
      <c r="D175" s="50"/>
      <c r="E175" s="50"/>
      <c r="F175" s="50"/>
      <c r="N175" s="16"/>
    </row>
    <row r="176" ht="14.25" customHeight="1">
      <c r="C176" s="50"/>
      <c r="D176" s="50"/>
      <c r="E176" s="50"/>
      <c r="F176" s="50"/>
      <c r="N176" s="16"/>
    </row>
    <row r="177" ht="14.25" customHeight="1">
      <c r="C177" s="50"/>
      <c r="D177" s="50"/>
      <c r="E177" s="50"/>
      <c r="F177" s="50"/>
      <c r="N177" s="16"/>
    </row>
    <row r="178" ht="14.25" customHeight="1">
      <c r="C178" s="50"/>
      <c r="D178" s="50"/>
      <c r="E178" s="50"/>
      <c r="F178" s="50"/>
      <c r="N178" s="16"/>
    </row>
    <row r="179" ht="14.25" customHeight="1">
      <c r="C179" s="50"/>
      <c r="D179" s="50"/>
      <c r="E179" s="50"/>
      <c r="F179" s="50"/>
      <c r="N179" s="16"/>
    </row>
    <row r="180" ht="14.25" customHeight="1">
      <c r="C180" s="50"/>
      <c r="D180" s="50"/>
      <c r="E180" s="50"/>
      <c r="F180" s="50"/>
      <c r="N180" s="16"/>
    </row>
    <row r="181" ht="14.25" customHeight="1">
      <c r="C181" s="50"/>
      <c r="D181" s="50"/>
      <c r="E181" s="50"/>
      <c r="F181" s="50"/>
      <c r="N181" s="16"/>
    </row>
    <row r="182" ht="14.25" customHeight="1">
      <c r="C182" s="50"/>
      <c r="D182" s="50"/>
      <c r="E182" s="50"/>
      <c r="F182" s="50"/>
      <c r="N182" s="16"/>
    </row>
    <row r="183" ht="14.25" customHeight="1">
      <c r="C183" s="50"/>
      <c r="D183" s="50"/>
      <c r="E183" s="50"/>
      <c r="F183" s="50"/>
      <c r="N183" s="16"/>
    </row>
    <row r="184" ht="14.25" customHeight="1">
      <c r="C184" s="50"/>
      <c r="D184" s="50"/>
      <c r="E184" s="50"/>
      <c r="F184" s="50"/>
      <c r="N184" s="16"/>
    </row>
    <row r="185" ht="14.25" customHeight="1">
      <c r="C185" s="50"/>
      <c r="D185" s="50"/>
      <c r="E185" s="50"/>
      <c r="F185" s="50"/>
      <c r="N185" s="16"/>
    </row>
    <row r="186" ht="14.25" customHeight="1">
      <c r="C186" s="50"/>
      <c r="D186" s="50"/>
      <c r="E186" s="50"/>
      <c r="F186" s="50"/>
      <c r="N186" s="16"/>
    </row>
    <row r="187" ht="14.25" customHeight="1">
      <c r="C187" s="50"/>
      <c r="D187" s="50"/>
      <c r="E187" s="50"/>
      <c r="F187" s="50"/>
      <c r="N187" s="16"/>
    </row>
    <row r="188" ht="14.25" customHeight="1">
      <c r="C188" s="50"/>
      <c r="D188" s="50"/>
      <c r="E188" s="50"/>
      <c r="F188" s="50"/>
      <c r="N188" s="16"/>
    </row>
    <row r="189" ht="14.25" customHeight="1">
      <c r="C189" s="50"/>
      <c r="D189" s="50"/>
      <c r="E189" s="50"/>
      <c r="F189" s="50"/>
      <c r="N189" s="16"/>
    </row>
    <row r="190" ht="14.25" customHeight="1">
      <c r="C190" s="50"/>
      <c r="D190" s="50"/>
      <c r="E190" s="50"/>
      <c r="F190" s="50"/>
      <c r="N190" s="16"/>
    </row>
    <row r="191" ht="14.25" customHeight="1">
      <c r="C191" s="50"/>
      <c r="D191" s="50"/>
      <c r="E191" s="50"/>
      <c r="F191" s="50"/>
      <c r="N191" s="16"/>
    </row>
    <row r="192" ht="14.25" customHeight="1">
      <c r="C192" s="50"/>
      <c r="D192" s="50"/>
      <c r="E192" s="50"/>
      <c r="F192" s="50"/>
      <c r="N192" s="16"/>
    </row>
    <row r="193" ht="14.25" customHeight="1">
      <c r="C193" s="50"/>
      <c r="D193" s="50"/>
      <c r="E193" s="50"/>
      <c r="F193" s="50"/>
      <c r="N193" s="16"/>
    </row>
    <row r="194" ht="14.25" customHeight="1">
      <c r="C194" s="50"/>
      <c r="D194" s="50"/>
      <c r="E194" s="50"/>
      <c r="F194" s="50"/>
      <c r="N194" s="16"/>
    </row>
    <row r="195" ht="14.25" customHeight="1">
      <c r="C195" s="50"/>
      <c r="D195" s="50"/>
      <c r="E195" s="50"/>
      <c r="F195" s="50"/>
      <c r="N195" s="16"/>
    </row>
    <row r="196" ht="14.25" customHeight="1">
      <c r="C196" s="50"/>
      <c r="D196" s="50"/>
      <c r="E196" s="50"/>
      <c r="F196" s="50"/>
      <c r="N196" s="16"/>
    </row>
    <row r="197" ht="14.25" customHeight="1">
      <c r="C197" s="50"/>
      <c r="D197" s="50"/>
      <c r="E197" s="50"/>
      <c r="F197" s="50"/>
      <c r="N197" s="16"/>
    </row>
    <row r="198" ht="14.25" customHeight="1">
      <c r="C198" s="50"/>
      <c r="D198" s="50"/>
      <c r="E198" s="50"/>
      <c r="F198" s="50"/>
      <c r="N198" s="16"/>
    </row>
    <row r="199" ht="14.25" customHeight="1">
      <c r="C199" s="50"/>
      <c r="D199" s="50"/>
      <c r="E199" s="50"/>
      <c r="F199" s="50"/>
      <c r="N199" s="16"/>
    </row>
    <row r="200" ht="14.25" customHeight="1">
      <c r="C200" s="50"/>
      <c r="D200" s="50"/>
      <c r="E200" s="50"/>
      <c r="F200" s="50"/>
      <c r="N200" s="16"/>
    </row>
    <row r="201" ht="14.25" customHeight="1">
      <c r="C201" s="50"/>
      <c r="D201" s="50"/>
      <c r="E201" s="50"/>
      <c r="F201" s="50"/>
      <c r="N201" s="16"/>
    </row>
    <row r="202" ht="14.25" customHeight="1">
      <c r="C202" s="50"/>
      <c r="D202" s="50"/>
      <c r="E202" s="50"/>
      <c r="F202" s="50"/>
      <c r="N202" s="16"/>
    </row>
    <row r="203" ht="14.25" customHeight="1">
      <c r="C203" s="50"/>
      <c r="D203" s="50"/>
      <c r="E203" s="50"/>
      <c r="F203" s="50"/>
      <c r="N203" s="16"/>
    </row>
    <row r="204" ht="14.25" customHeight="1">
      <c r="C204" s="50"/>
      <c r="D204" s="50"/>
      <c r="E204" s="50"/>
      <c r="F204" s="50"/>
      <c r="N204" s="16"/>
    </row>
    <row r="205" ht="14.25" customHeight="1">
      <c r="C205" s="50"/>
      <c r="D205" s="50"/>
      <c r="E205" s="50"/>
      <c r="F205" s="50"/>
      <c r="N205" s="16"/>
    </row>
    <row r="206" ht="14.25" customHeight="1">
      <c r="C206" s="50"/>
      <c r="D206" s="50"/>
      <c r="E206" s="50"/>
      <c r="F206" s="50"/>
      <c r="N206" s="16"/>
    </row>
    <row r="207" ht="14.25" customHeight="1">
      <c r="C207" s="50"/>
      <c r="D207" s="50"/>
      <c r="E207" s="50"/>
      <c r="F207" s="50"/>
      <c r="N207" s="16"/>
    </row>
    <row r="208" ht="14.25" customHeight="1">
      <c r="C208" s="50"/>
      <c r="D208" s="50"/>
      <c r="E208" s="50"/>
      <c r="F208" s="50"/>
      <c r="N208" s="16"/>
    </row>
    <row r="209" ht="14.25" customHeight="1">
      <c r="C209" s="50"/>
      <c r="D209" s="50"/>
      <c r="E209" s="50"/>
      <c r="F209" s="50"/>
      <c r="N209" s="16"/>
    </row>
    <row r="210" ht="14.25" customHeight="1">
      <c r="C210" s="50"/>
      <c r="D210" s="50"/>
      <c r="E210" s="50"/>
      <c r="F210" s="50"/>
      <c r="N210" s="16"/>
    </row>
    <row r="211" ht="14.25" customHeight="1">
      <c r="C211" s="50"/>
      <c r="D211" s="50"/>
      <c r="E211" s="50"/>
      <c r="F211" s="50"/>
      <c r="N211" s="16"/>
    </row>
    <row r="212" ht="14.25" customHeight="1">
      <c r="C212" s="50"/>
      <c r="D212" s="50"/>
      <c r="E212" s="50"/>
      <c r="F212" s="50"/>
      <c r="N212" s="16"/>
    </row>
    <row r="213" ht="14.25" customHeight="1">
      <c r="C213" s="50"/>
      <c r="D213" s="50"/>
      <c r="E213" s="50"/>
      <c r="F213" s="50"/>
      <c r="N213" s="16"/>
    </row>
    <row r="214" ht="14.25" customHeight="1">
      <c r="C214" s="50"/>
      <c r="D214" s="50"/>
      <c r="E214" s="50"/>
      <c r="F214" s="50"/>
      <c r="N214" s="16"/>
    </row>
    <row r="215" ht="14.25" customHeight="1">
      <c r="C215" s="50"/>
      <c r="D215" s="50"/>
      <c r="E215" s="50"/>
      <c r="F215" s="50"/>
      <c r="N215" s="16"/>
    </row>
    <row r="216" ht="14.25" customHeight="1">
      <c r="C216" s="50"/>
      <c r="D216" s="50"/>
      <c r="E216" s="50"/>
      <c r="F216" s="50"/>
      <c r="N216" s="16"/>
    </row>
    <row r="217" ht="14.25" customHeight="1">
      <c r="C217" s="50"/>
      <c r="D217" s="50"/>
      <c r="E217" s="50"/>
      <c r="F217" s="50"/>
      <c r="N217" s="16"/>
    </row>
    <row r="218" ht="14.25" customHeight="1">
      <c r="C218" s="50"/>
      <c r="D218" s="50"/>
      <c r="E218" s="50"/>
      <c r="F218" s="50"/>
      <c r="N218" s="16"/>
    </row>
    <row r="219" ht="14.25" customHeight="1">
      <c r="C219" s="50"/>
      <c r="D219" s="50"/>
      <c r="E219" s="50"/>
      <c r="F219" s="50"/>
      <c r="N219" s="16"/>
    </row>
    <row r="220" ht="14.25" customHeight="1">
      <c r="C220" s="50"/>
      <c r="D220" s="50"/>
      <c r="E220" s="50"/>
      <c r="F220" s="50"/>
      <c r="N220" s="16"/>
    </row>
    <row r="221" ht="14.25" customHeight="1">
      <c r="C221" s="50"/>
      <c r="D221" s="50"/>
      <c r="E221" s="50"/>
      <c r="F221" s="50"/>
      <c r="N221" s="16"/>
    </row>
    <row r="222" ht="14.25" customHeight="1">
      <c r="C222" s="50"/>
      <c r="D222" s="50"/>
      <c r="E222" s="50"/>
      <c r="F222" s="50"/>
      <c r="N222" s="16"/>
    </row>
    <row r="223" ht="14.25" customHeight="1">
      <c r="C223" s="50"/>
      <c r="D223" s="50"/>
      <c r="E223" s="50"/>
      <c r="F223" s="50"/>
      <c r="N223" s="16"/>
    </row>
    <row r="224" ht="14.25" customHeight="1">
      <c r="C224" s="50"/>
      <c r="D224" s="50"/>
      <c r="E224" s="50"/>
      <c r="F224" s="50"/>
      <c r="N224" s="16"/>
    </row>
    <row r="225" ht="14.25" customHeight="1">
      <c r="C225" s="50"/>
      <c r="D225" s="50"/>
      <c r="E225" s="50"/>
      <c r="F225" s="50"/>
      <c r="N225" s="16"/>
    </row>
    <row r="226" ht="14.25" customHeight="1">
      <c r="C226" s="50"/>
      <c r="D226" s="50"/>
      <c r="E226" s="50"/>
      <c r="F226" s="50"/>
      <c r="N226" s="16"/>
    </row>
    <row r="227" ht="14.25" customHeight="1">
      <c r="C227" s="50"/>
      <c r="D227" s="50"/>
      <c r="E227" s="50"/>
      <c r="F227" s="50"/>
      <c r="N227" s="16"/>
    </row>
    <row r="228" ht="14.25" customHeight="1">
      <c r="C228" s="50"/>
      <c r="D228" s="50"/>
      <c r="E228" s="50"/>
      <c r="F228" s="50"/>
      <c r="N228" s="16"/>
    </row>
    <row r="229" ht="14.25" customHeight="1">
      <c r="C229" s="50"/>
      <c r="D229" s="50"/>
      <c r="E229" s="50"/>
      <c r="F229" s="50"/>
      <c r="N229" s="16"/>
    </row>
    <row r="230" ht="14.25" customHeight="1">
      <c r="C230" s="50"/>
      <c r="D230" s="50"/>
      <c r="E230" s="50"/>
      <c r="F230" s="50"/>
      <c r="N230" s="16"/>
    </row>
    <row r="231" ht="14.25" customHeight="1">
      <c r="C231" s="50"/>
      <c r="D231" s="50"/>
      <c r="E231" s="50"/>
      <c r="F231" s="50"/>
      <c r="N231" s="16"/>
    </row>
    <row r="232" ht="14.25" customHeight="1">
      <c r="C232" s="50"/>
      <c r="D232" s="50"/>
      <c r="E232" s="50"/>
      <c r="F232" s="50"/>
      <c r="N232" s="16"/>
    </row>
    <row r="233" ht="14.25" customHeight="1">
      <c r="C233" s="50"/>
      <c r="D233" s="50"/>
      <c r="E233" s="50"/>
      <c r="F233" s="50"/>
      <c r="N233" s="16"/>
    </row>
    <row r="234" ht="14.25" customHeight="1">
      <c r="C234" s="50"/>
      <c r="D234" s="50"/>
      <c r="E234" s="50"/>
      <c r="F234" s="50"/>
      <c r="N234" s="16"/>
    </row>
    <row r="235" ht="14.25" customHeight="1">
      <c r="C235" s="50"/>
      <c r="D235" s="50"/>
      <c r="E235" s="50"/>
      <c r="F235" s="50"/>
      <c r="N235" s="16"/>
    </row>
    <row r="236" ht="14.25" customHeight="1">
      <c r="C236" s="50"/>
      <c r="D236" s="50"/>
      <c r="E236" s="50"/>
      <c r="F236" s="50"/>
      <c r="N236" s="16"/>
    </row>
    <row r="237" ht="14.25" customHeight="1">
      <c r="C237" s="50"/>
      <c r="D237" s="50"/>
      <c r="E237" s="50"/>
      <c r="F237" s="50"/>
      <c r="N237" s="16"/>
    </row>
    <row r="238" ht="14.25" customHeight="1">
      <c r="C238" s="50"/>
      <c r="D238" s="50"/>
      <c r="E238" s="50"/>
      <c r="F238" s="50"/>
      <c r="N238" s="16"/>
    </row>
    <row r="239" ht="14.25" customHeight="1">
      <c r="C239" s="50"/>
      <c r="D239" s="50"/>
      <c r="E239" s="50"/>
      <c r="F239" s="50"/>
      <c r="N239" s="16"/>
    </row>
    <row r="240" ht="14.25" customHeight="1">
      <c r="C240" s="50"/>
      <c r="D240" s="50"/>
      <c r="E240" s="50"/>
      <c r="F240" s="50"/>
      <c r="N240" s="16"/>
    </row>
    <row r="241" ht="14.25" customHeight="1">
      <c r="C241" s="50"/>
      <c r="D241" s="50"/>
      <c r="E241" s="50"/>
      <c r="F241" s="50"/>
      <c r="N241" s="16"/>
    </row>
    <row r="242" ht="14.25" customHeight="1">
      <c r="C242" s="50"/>
      <c r="D242" s="50"/>
      <c r="E242" s="50"/>
      <c r="F242" s="50"/>
      <c r="N242" s="16"/>
    </row>
    <row r="243" ht="14.25" customHeight="1">
      <c r="C243" s="50"/>
      <c r="D243" s="50"/>
      <c r="E243" s="50"/>
      <c r="F243" s="50"/>
      <c r="N243" s="16"/>
    </row>
    <row r="244" ht="14.25" customHeight="1">
      <c r="C244" s="50"/>
      <c r="D244" s="50"/>
      <c r="E244" s="50"/>
      <c r="F244" s="50"/>
      <c r="N244" s="16"/>
    </row>
    <row r="245" ht="14.25" customHeight="1">
      <c r="C245" s="50"/>
      <c r="D245" s="50"/>
      <c r="E245" s="50"/>
      <c r="F245" s="50"/>
      <c r="N245" s="16"/>
    </row>
    <row r="246" ht="14.25" customHeight="1">
      <c r="C246" s="50"/>
      <c r="D246" s="50"/>
      <c r="E246" s="50"/>
      <c r="F246" s="50"/>
      <c r="N246" s="16"/>
    </row>
    <row r="247" ht="14.25" customHeight="1">
      <c r="C247" s="50"/>
      <c r="D247" s="50"/>
      <c r="E247" s="50"/>
      <c r="F247" s="50"/>
      <c r="N247" s="16"/>
    </row>
    <row r="248" ht="14.25" customHeight="1">
      <c r="C248" s="50"/>
      <c r="D248" s="50"/>
      <c r="E248" s="50"/>
      <c r="F248" s="50"/>
      <c r="N248" s="16"/>
    </row>
    <row r="249" ht="14.25" customHeight="1">
      <c r="C249" s="50"/>
      <c r="D249" s="50"/>
      <c r="E249" s="50"/>
      <c r="F249" s="50"/>
      <c r="N249" s="16"/>
    </row>
    <row r="250" ht="14.25" customHeight="1">
      <c r="C250" s="50"/>
      <c r="D250" s="50"/>
      <c r="E250" s="50"/>
      <c r="F250" s="50"/>
      <c r="N250" s="16"/>
    </row>
    <row r="251" ht="14.25" customHeight="1">
      <c r="C251" s="50"/>
      <c r="D251" s="50"/>
      <c r="E251" s="50"/>
      <c r="F251" s="50"/>
      <c r="N251" s="16"/>
    </row>
    <row r="252" ht="14.25" customHeight="1">
      <c r="C252" s="50"/>
      <c r="D252" s="50"/>
      <c r="E252" s="50"/>
      <c r="F252" s="50"/>
      <c r="N252" s="16"/>
    </row>
    <row r="253" ht="14.25" customHeight="1">
      <c r="C253" s="50"/>
      <c r="D253" s="50"/>
      <c r="E253" s="50"/>
      <c r="F253" s="50"/>
      <c r="N253" s="16"/>
    </row>
    <row r="254" ht="14.25" customHeight="1">
      <c r="C254" s="50"/>
      <c r="D254" s="50"/>
      <c r="E254" s="50"/>
      <c r="F254" s="50"/>
      <c r="N254" s="16"/>
    </row>
    <row r="255" ht="14.25" customHeight="1">
      <c r="C255" s="50"/>
      <c r="D255" s="50"/>
      <c r="E255" s="50"/>
      <c r="F255" s="50"/>
      <c r="N255" s="16"/>
    </row>
    <row r="256" ht="14.25" customHeight="1">
      <c r="C256" s="50"/>
      <c r="D256" s="50"/>
      <c r="E256" s="50"/>
      <c r="F256" s="50"/>
      <c r="N256" s="16"/>
    </row>
    <row r="257" ht="14.25" customHeight="1">
      <c r="C257" s="50"/>
      <c r="D257" s="50"/>
      <c r="E257" s="50"/>
      <c r="F257" s="50"/>
      <c r="N257" s="16"/>
    </row>
    <row r="258" ht="14.25" customHeight="1">
      <c r="C258" s="50"/>
      <c r="D258" s="50"/>
      <c r="E258" s="50"/>
      <c r="F258" s="50"/>
      <c r="N258" s="16"/>
    </row>
    <row r="259" ht="14.25" customHeight="1">
      <c r="C259" s="50"/>
      <c r="D259" s="50"/>
      <c r="E259" s="50"/>
      <c r="F259" s="50"/>
      <c r="N259" s="16"/>
    </row>
    <row r="260" ht="14.25" customHeight="1">
      <c r="C260" s="50"/>
      <c r="D260" s="50"/>
      <c r="E260" s="50"/>
      <c r="F260" s="50"/>
      <c r="N260" s="16"/>
    </row>
    <row r="261" ht="14.25" customHeight="1">
      <c r="C261" s="50"/>
      <c r="D261" s="50"/>
      <c r="E261" s="50"/>
      <c r="F261" s="50"/>
      <c r="N261" s="16"/>
    </row>
    <row r="262" ht="14.25" customHeight="1">
      <c r="C262" s="50"/>
      <c r="D262" s="50"/>
      <c r="E262" s="50"/>
      <c r="F262" s="50"/>
      <c r="N262" s="16"/>
    </row>
    <row r="263" ht="14.25" customHeight="1">
      <c r="C263" s="50"/>
      <c r="D263" s="50"/>
      <c r="E263" s="50"/>
      <c r="F263" s="50"/>
      <c r="N263" s="16"/>
    </row>
    <row r="264" ht="14.25" customHeight="1">
      <c r="C264" s="50"/>
      <c r="D264" s="50"/>
      <c r="E264" s="50"/>
      <c r="F264" s="50"/>
      <c r="N264" s="16"/>
    </row>
    <row r="265" ht="14.25" customHeight="1">
      <c r="C265" s="50"/>
      <c r="D265" s="50"/>
      <c r="E265" s="50"/>
      <c r="F265" s="50"/>
      <c r="N265" s="16"/>
    </row>
    <row r="266" ht="14.25" customHeight="1">
      <c r="C266" s="50"/>
      <c r="D266" s="50"/>
      <c r="E266" s="50"/>
      <c r="F266" s="50"/>
      <c r="N266" s="16"/>
    </row>
    <row r="267" ht="14.25" customHeight="1">
      <c r="C267" s="50"/>
      <c r="D267" s="50"/>
      <c r="E267" s="50"/>
      <c r="F267" s="50"/>
      <c r="N267" s="16"/>
    </row>
    <row r="268" ht="14.25" customHeight="1">
      <c r="C268" s="50"/>
      <c r="D268" s="50"/>
      <c r="E268" s="50"/>
      <c r="F268" s="50"/>
      <c r="N268" s="16"/>
    </row>
    <row r="269" ht="14.25" customHeight="1">
      <c r="C269" s="50"/>
      <c r="D269" s="50"/>
      <c r="E269" s="50"/>
      <c r="F269" s="50"/>
      <c r="N269" s="16"/>
    </row>
    <row r="270" ht="14.25" customHeight="1">
      <c r="C270" s="50"/>
      <c r="D270" s="50"/>
      <c r="E270" s="50"/>
      <c r="F270" s="50"/>
      <c r="N270" s="16"/>
    </row>
    <row r="271" ht="14.25" customHeight="1">
      <c r="C271" s="50"/>
      <c r="D271" s="50"/>
      <c r="E271" s="50"/>
      <c r="F271" s="50"/>
      <c r="N271" s="16"/>
    </row>
    <row r="272" ht="14.25" customHeight="1">
      <c r="C272" s="50"/>
      <c r="D272" s="50"/>
      <c r="E272" s="50"/>
      <c r="F272" s="50"/>
      <c r="N272" s="16"/>
    </row>
    <row r="273" ht="14.25" customHeight="1">
      <c r="C273" s="50"/>
      <c r="D273" s="50"/>
      <c r="E273" s="50"/>
      <c r="F273" s="50"/>
      <c r="N273" s="16"/>
    </row>
    <row r="274" ht="14.25" customHeight="1">
      <c r="C274" s="50"/>
      <c r="D274" s="50"/>
      <c r="E274" s="50"/>
      <c r="F274" s="50"/>
      <c r="N274" s="16"/>
    </row>
    <row r="275" ht="14.25" customHeight="1">
      <c r="C275" s="50"/>
      <c r="D275" s="50"/>
      <c r="E275" s="50"/>
      <c r="F275" s="50"/>
      <c r="N275" s="16"/>
    </row>
    <row r="276" ht="14.25" customHeight="1">
      <c r="C276" s="50"/>
      <c r="D276" s="50"/>
      <c r="E276" s="50"/>
      <c r="F276" s="50"/>
      <c r="N276" s="16"/>
    </row>
    <row r="277" ht="14.25" customHeight="1">
      <c r="C277" s="50"/>
      <c r="D277" s="50"/>
      <c r="E277" s="50"/>
      <c r="F277" s="50"/>
      <c r="N277" s="16"/>
    </row>
    <row r="278" ht="14.25" customHeight="1">
      <c r="C278" s="50"/>
      <c r="D278" s="50"/>
      <c r="E278" s="50"/>
      <c r="F278" s="50"/>
      <c r="N278" s="16"/>
    </row>
    <row r="279" ht="14.25" customHeight="1">
      <c r="C279" s="50"/>
      <c r="D279" s="50"/>
      <c r="E279" s="50"/>
      <c r="F279" s="50"/>
      <c r="N279" s="16"/>
    </row>
    <row r="280" ht="14.25" customHeight="1">
      <c r="C280" s="50"/>
      <c r="D280" s="50"/>
      <c r="E280" s="50"/>
      <c r="F280" s="50"/>
      <c r="N280" s="16"/>
    </row>
    <row r="281" ht="14.25" customHeight="1">
      <c r="C281" s="50"/>
      <c r="D281" s="50"/>
      <c r="E281" s="50"/>
      <c r="F281" s="50"/>
      <c r="N281" s="16"/>
    </row>
    <row r="282" ht="14.25" customHeight="1">
      <c r="C282" s="50"/>
      <c r="D282" s="50"/>
      <c r="E282" s="50"/>
      <c r="F282" s="50"/>
      <c r="N282" s="16"/>
    </row>
    <row r="283" ht="14.25" customHeight="1">
      <c r="C283" s="50"/>
      <c r="D283" s="50"/>
      <c r="E283" s="50"/>
      <c r="F283" s="50"/>
      <c r="N283" s="16"/>
    </row>
    <row r="284" ht="14.25" customHeight="1">
      <c r="C284" s="50"/>
      <c r="D284" s="50"/>
      <c r="E284" s="50"/>
      <c r="F284" s="50"/>
      <c r="N284" s="16"/>
    </row>
    <row r="285" ht="14.25" customHeight="1">
      <c r="C285" s="50"/>
      <c r="D285" s="50"/>
      <c r="E285" s="50"/>
      <c r="F285" s="50"/>
      <c r="N285" s="16"/>
    </row>
    <row r="286" ht="14.25" customHeight="1">
      <c r="C286" s="50"/>
      <c r="D286" s="50"/>
      <c r="E286" s="50"/>
      <c r="F286" s="50"/>
      <c r="N286" s="16"/>
    </row>
    <row r="287" ht="14.25" customHeight="1">
      <c r="C287" s="50"/>
      <c r="D287" s="50"/>
      <c r="E287" s="50"/>
      <c r="F287" s="50"/>
      <c r="N287" s="16"/>
    </row>
    <row r="288" ht="14.25" customHeight="1">
      <c r="C288" s="50"/>
      <c r="D288" s="50"/>
      <c r="E288" s="50"/>
      <c r="F288" s="50"/>
      <c r="N288" s="16"/>
    </row>
    <row r="289" ht="14.25" customHeight="1">
      <c r="C289" s="50"/>
      <c r="D289" s="50"/>
      <c r="E289" s="50"/>
      <c r="F289" s="50"/>
      <c r="N289" s="16"/>
    </row>
    <row r="290" ht="14.25" customHeight="1">
      <c r="C290" s="50"/>
      <c r="D290" s="50"/>
      <c r="E290" s="50"/>
      <c r="F290" s="50"/>
      <c r="N290" s="16"/>
    </row>
    <row r="291" ht="14.25" customHeight="1">
      <c r="C291" s="50"/>
      <c r="D291" s="50"/>
      <c r="E291" s="50"/>
      <c r="F291" s="50"/>
      <c r="N291" s="16"/>
    </row>
    <row r="292" ht="14.25" customHeight="1">
      <c r="C292" s="50"/>
      <c r="D292" s="50"/>
      <c r="E292" s="50"/>
      <c r="F292" s="50"/>
      <c r="N292" s="16"/>
    </row>
    <row r="293" ht="14.25" customHeight="1">
      <c r="C293" s="50"/>
      <c r="D293" s="50"/>
      <c r="E293" s="50"/>
      <c r="F293" s="50"/>
      <c r="N293" s="16"/>
    </row>
    <row r="294" ht="14.25" customHeight="1">
      <c r="C294" s="50"/>
      <c r="D294" s="50"/>
      <c r="E294" s="50"/>
      <c r="F294" s="50"/>
      <c r="N294" s="16"/>
    </row>
    <row r="295" ht="14.25" customHeight="1">
      <c r="C295" s="50"/>
      <c r="D295" s="50"/>
      <c r="E295" s="50"/>
      <c r="F295" s="50"/>
      <c r="N295" s="16"/>
    </row>
    <row r="296" ht="14.25" customHeight="1">
      <c r="C296" s="50"/>
      <c r="D296" s="50"/>
      <c r="E296" s="50"/>
      <c r="F296" s="50"/>
      <c r="N296" s="16"/>
    </row>
    <row r="297" ht="14.25" customHeight="1">
      <c r="C297" s="50"/>
      <c r="D297" s="50"/>
      <c r="E297" s="50"/>
      <c r="F297" s="50"/>
      <c r="N297" s="16"/>
    </row>
    <row r="298" ht="14.25" customHeight="1">
      <c r="C298" s="50"/>
      <c r="D298" s="50"/>
      <c r="E298" s="50"/>
      <c r="F298" s="50"/>
      <c r="N298" s="16"/>
    </row>
    <row r="299" ht="14.25" customHeight="1">
      <c r="C299" s="50"/>
      <c r="D299" s="50"/>
      <c r="E299" s="50"/>
      <c r="F299" s="50"/>
      <c r="N299" s="16"/>
    </row>
    <row r="300" ht="14.25" customHeight="1">
      <c r="C300" s="50"/>
      <c r="D300" s="50"/>
      <c r="E300" s="50"/>
      <c r="F300" s="50"/>
      <c r="N300" s="16"/>
    </row>
    <row r="301" ht="14.25" customHeight="1">
      <c r="C301" s="50"/>
      <c r="D301" s="50"/>
      <c r="E301" s="50"/>
      <c r="F301" s="50"/>
      <c r="N301" s="16"/>
    </row>
    <row r="302" ht="14.25" customHeight="1">
      <c r="C302" s="50"/>
      <c r="D302" s="50"/>
      <c r="E302" s="50"/>
      <c r="F302" s="50"/>
      <c r="N302" s="16"/>
    </row>
    <row r="303" ht="14.25" customHeight="1">
      <c r="C303" s="50"/>
      <c r="D303" s="50"/>
      <c r="E303" s="50"/>
      <c r="F303" s="50"/>
      <c r="N303" s="16"/>
    </row>
    <row r="304" ht="14.25" customHeight="1">
      <c r="C304" s="50"/>
      <c r="D304" s="50"/>
      <c r="E304" s="50"/>
      <c r="F304" s="50"/>
      <c r="N304" s="16"/>
    </row>
    <row r="305" ht="14.25" customHeight="1">
      <c r="C305" s="50"/>
      <c r="D305" s="50"/>
      <c r="E305" s="50"/>
      <c r="F305" s="50"/>
      <c r="N305" s="16"/>
    </row>
    <row r="306" ht="14.25" customHeight="1">
      <c r="C306" s="50"/>
      <c r="D306" s="50"/>
      <c r="E306" s="50"/>
      <c r="F306" s="50"/>
      <c r="N306" s="16"/>
    </row>
    <row r="307" ht="14.25" customHeight="1">
      <c r="C307" s="50"/>
      <c r="D307" s="50"/>
      <c r="E307" s="50"/>
      <c r="F307" s="50"/>
      <c r="N307" s="16"/>
    </row>
    <row r="308" ht="14.25" customHeight="1">
      <c r="C308" s="50"/>
      <c r="D308" s="50"/>
      <c r="E308" s="50"/>
      <c r="F308" s="50"/>
      <c r="N308" s="16"/>
    </row>
    <row r="309" ht="14.25" customHeight="1">
      <c r="C309" s="50"/>
      <c r="D309" s="50"/>
      <c r="E309" s="50"/>
      <c r="F309" s="50"/>
      <c r="N309" s="16"/>
    </row>
    <row r="310" ht="14.25" customHeight="1">
      <c r="C310" s="50"/>
      <c r="D310" s="50"/>
      <c r="E310" s="50"/>
      <c r="F310" s="50"/>
      <c r="N310" s="16"/>
    </row>
    <row r="311" ht="14.25" customHeight="1">
      <c r="C311" s="50"/>
      <c r="D311" s="50"/>
      <c r="E311" s="50"/>
      <c r="F311" s="50"/>
      <c r="N311" s="16"/>
    </row>
    <row r="312" ht="14.25" customHeight="1">
      <c r="C312" s="50"/>
      <c r="D312" s="50"/>
      <c r="E312" s="50"/>
      <c r="F312" s="50"/>
      <c r="N312" s="16"/>
    </row>
    <row r="313" ht="14.25" customHeight="1">
      <c r="C313" s="50"/>
      <c r="D313" s="50"/>
      <c r="E313" s="50"/>
      <c r="F313" s="50"/>
      <c r="N313" s="16"/>
    </row>
    <row r="314" ht="14.25" customHeight="1">
      <c r="C314" s="50"/>
      <c r="D314" s="50"/>
      <c r="E314" s="50"/>
      <c r="F314" s="50"/>
      <c r="N314" s="16"/>
    </row>
    <row r="315" ht="14.25" customHeight="1">
      <c r="C315" s="50"/>
      <c r="D315" s="50"/>
      <c r="E315" s="50"/>
      <c r="F315" s="50"/>
      <c r="N315" s="16"/>
    </row>
    <row r="316" ht="14.25" customHeight="1">
      <c r="C316" s="50"/>
      <c r="D316" s="50"/>
      <c r="E316" s="50"/>
      <c r="F316" s="50"/>
      <c r="N316" s="16"/>
    </row>
    <row r="317" ht="14.25" customHeight="1">
      <c r="C317" s="50"/>
      <c r="D317" s="50"/>
      <c r="E317" s="50"/>
      <c r="F317" s="50"/>
      <c r="N317" s="16"/>
    </row>
    <row r="318" ht="14.25" customHeight="1">
      <c r="C318" s="50"/>
      <c r="D318" s="50"/>
      <c r="E318" s="50"/>
      <c r="F318" s="50"/>
      <c r="N318" s="16"/>
    </row>
    <row r="319" ht="14.25" customHeight="1">
      <c r="C319" s="50"/>
      <c r="D319" s="50"/>
      <c r="E319" s="50"/>
      <c r="F319" s="50"/>
      <c r="N319" s="16"/>
    </row>
    <row r="320" ht="14.25" customHeight="1">
      <c r="C320" s="50"/>
      <c r="D320" s="50"/>
      <c r="E320" s="50"/>
      <c r="F320" s="50"/>
      <c r="N320" s="16"/>
    </row>
    <row r="321" ht="14.25" customHeight="1">
      <c r="C321" s="50"/>
      <c r="D321" s="50"/>
      <c r="E321" s="50"/>
      <c r="F321" s="50"/>
      <c r="N321" s="16"/>
    </row>
    <row r="322" ht="14.25" customHeight="1">
      <c r="C322" s="50"/>
      <c r="D322" s="50"/>
      <c r="E322" s="50"/>
      <c r="F322" s="50"/>
      <c r="N322" s="16"/>
    </row>
    <row r="323" ht="14.25" customHeight="1">
      <c r="C323" s="50"/>
      <c r="D323" s="50"/>
      <c r="E323" s="50"/>
      <c r="F323" s="50"/>
      <c r="N323" s="16"/>
    </row>
    <row r="324" ht="14.25" customHeight="1">
      <c r="C324" s="50"/>
      <c r="D324" s="50"/>
      <c r="E324" s="50"/>
      <c r="F324" s="50"/>
      <c r="N324" s="16"/>
    </row>
    <row r="325" ht="14.25" customHeight="1">
      <c r="C325" s="50"/>
      <c r="D325" s="50"/>
      <c r="E325" s="50"/>
      <c r="F325" s="50"/>
      <c r="N325" s="16"/>
    </row>
    <row r="326" ht="14.25" customHeight="1">
      <c r="C326" s="50"/>
      <c r="D326" s="50"/>
      <c r="E326" s="50"/>
      <c r="F326" s="50"/>
      <c r="N326" s="16"/>
    </row>
    <row r="327" ht="14.25" customHeight="1">
      <c r="C327" s="50"/>
      <c r="D327" s="50"/>
      <c r="E327" s="50"/>
      <c r="F327" s="50"/>
      <c r="N327" s="16"/>
    </row>
    <row r="328" ht="14.25" customHeight="1">
      <c r="C328" s="50"/>
      <c r="D328" s="50"/>
      <c r="E328" s="50"/>
      <c r="F328" s="50"/>
      <c r="N328" s="16"/>
    </row>
    <row r="329" ht="14.25" customHeight="1">
      <c r="C329" s="50"/>
      <c r="D329" s="50"/>
      <c r="E329" s="50"/>
      <c r="F329" s="50"/>
      <c r="N329" s="16"/>
    </row>
    <row r="330" ht="14.25" customHeight="1">
      <c r="C330" s="50"/>
      <c r="D330" s="50"/>
      <c r="E330" s="50"/>
      <c r="F330" s="50"/>
      <c r="N330" s="16"/>
    </row>
    <row r="331" ht="14.25" customHeight="1">
      <c r="C331" s="50"/>
      <c r="D331" s="50"/>
      <c r="E331" s="50"/>
      <c r="F331" s="50"/>
      <c r="N331" s="16"/>
    </row>
    <row r="332" ht="14.25" customHeight="1">
      <c r="C332" s="50"/>
      <c r="D332" s="50"/>
      <c r="E332" s="50"/>
      <c r="F332" s="50"/>
      <c r="N332" s="16"/>
    </row>
    <row r="333" ht="14.25" customHeight="1">
      <c r="C333" s="50"/>
      <c r="D333" s="50"/>
      <c r="E333" s="50"/>
      <c r="F333" s="50"/>
      <c r="N333" s="16"/>
    </row>
    <row r="334" ht="14.25" customHeight="1">
      <c r="C334" s="50"/>
      <c r="D334" s="50"/>
      <c r="E334" s="50"/>
      <c r="F334" s="50"/>
      <c r="N334" s="16"/>
    </row>
    <row r="335" ht="14.25" customHeight="1">
      <c r="C335" s="50"/>
      <c r="D335" s="50"/>
      <c r="E335" s="50"/>
      <c r="F335" s="50"/>
      <c r="N335" s="16"/>
    </row>
    <row r="336" ht="14.25" customHeight="1">
      <c r="C336" s="50"/>
      <c r="D336" s="50"/>
      <c r="E336" s="50"/>
      <c r="F336" s="50"/>
      <c r="N336" s="16"/>
    </row>
    <row r="337" ht="14.25" customHeight="1">
      <c r="C337" s="50"/>
      <c r="D337" s="50"/>
      <c r="E337" s="50"/>
      <c r="F337" s="50"/>
      <c r="N337" s="16"/>
    </row>
    <row r="338" ht="14.25" customHeight="1">
      <c r="C338" s="50"/>
      <c r="D338" s="50"/>
      <c r="E338" s="50"/>
      <c r="F338" s="50"/>
      <c r="N338" s="16"/>
    </row>
    <row r="339" ht="14.25" customHeight="1">
      <c r="C339" s="50"/>
      <c r="D339" s="50"/>
      <c r="E339" s="50"/>
      <c r="F339" s="50"/>
      <c r="N339" s="16"/>
    </row>
    <row r="340" ht="14.25" customHeight="1">
      <c r="C340" s="50"/>
      <c r="D340" s="50"/>
      <c r="E340" s="50"/>
      <c r="F340" s="50"/>
      <c r="N340" s="16"/>
    </row>
    <row r="341" ht="14.25" customHeight="1">
      <c r="C341" s="50"/>
      <c r="D341" s="50"/>
      <c r="E341" s="50"/>
      <c r="F341" s="50"/>
      <c r="N341" s="16"/>
    </row>
    <row r="342" ht="14.25" customHeight="1">
      <c r="C342" s="50"/>
      <c r="D342" s="50"/>
      <c r="E342" s="50"/>
      <c r="F342" s="50"/>
      <c r="N342" s="16"/>
    </row>
    <row r="343" ht="14.25" customHeight="1">
      <c r="C343" s="50"/>
      <c r="D343" s="50"/>
      <c r="E343" s="50"/>
      <c r="F343" s="50"/>
      <c r="N343" s="16"/>
    </row>
    <row r="344" ht="14.25" customHeight="1">
      <c r="C344" s="50"/>
      <c r="D344" s="50"/>
      <c r="E344" s="50"/>
      <c r="F344" s="50"/>
      <c r="N344" s="16"/>
    </row>
    <row r="345" ht="14.25" customHeight="1">
      <c r="C345" s="50"/>
      <c r="D345" s="50"/>
      <c r="E345" s="50"/>
      <c r="F345" s="50"/>
      <c r="N345" s="16"/>
    </row>
    <row r="346" ht="14.25" customHeight="1">
      <c r="C346" s="50"/>
      <c r="D346" s="50"/>
      <c r="E346" s="50"/>
      <c r="F346" s="50"/>
      <c r="N346" s="16"/>
    </row>
    <row r="347" ht="14.25" customHeight="1">
      <c r="C347" s="50"/>
      <c r="D347" s="50"/>
      <c r="E347" s="50"/>
      <c r="F347" s="50"/>
      <c r="N347" s="16"/>
    </row>
    <row r="348" ht="14.25" customHeight="1">
      <c r="C348" s="50"/>
      <c r="D348" s="50"/>
      <c r="E348" s="50"/>
      <c r="F348" s="50"/>
      <c r="N348" s="16"/>
    </row>
    <row r="349" ht="14.25" customHeight="1">
      <c r="C349" s="50"/>
      <c r="D349" s="50"/>
      <c r="E349" s="50"/>
      <c r="F349" s="50"/>
      <c r="N349" s="16"/>
    </row>
    <row r="350" ht="14.25" customHeight="1">
      <c r="C350" s="50"/>
      <c r="D350" s="50"/>
      <c r="E350" s="50"/>
      <c r="F350" s="50"/>
      <c r="N350" s="16"/>
    </row>
    <row r="351" ht="14.25" customHeight="1">
      <c r="C351" s="50"/>
      <c r="D351" s="50"/>
      <c r="E351" s="50"/>
      <c r="F351" s="50"/>
      <c r="N351" s="16"/>
    </row>
    <row r="352" ht="14.25" customHeight="1">
      <c r="C352" s="50"/>
      <c r="D352" s="50"/>
      <c r="E352" s="50"/>
      <c r="F352" s="50"/>
      <c r="N352" s="16"/>
    </row>
    <row r="353" ht="14.25" customHeight="1">
      <c r="C353" s="50"/>
      <c r="D353" s="50"/>
      <c r="E353" s="50"/>
      <c r="F353" s="50"/>
      <c r="N353" s="16"/>
    </row>
    <row r="354" ht="14.25" customHeight="1">
      <c r="C354" s="50"/>
      <c r="D354" s="50"/>
      <c r="E354" s="50"/>
      <c r="F354" s="50"/>
      <c r="N354" s="16"/>
    </row>
    <row r="355" ht="14.25" customHeight="1">
      <c r="C355" s="50"/>
      <c r="D355" s="50"/>
      <c r="E355" s="50"/>
      <c r="F355" s="50"/>
      <c r="N355" s="16"/>
    </row>
    <row r="356" ht="14.25" customHeight="1">
      <c r="C356" s="50"/>
      <c r="D356" s="50"/>
      <c r="E356" s="50"/>
      <c r="F356" s="50"/>
      <c r="N356" s="16"/>
    </row>
    <row r="357" ht="14.25" customHeight="1">
      <c r="C357" s="50"/>
      <c r="D357" s="50"/>
      <c r="E357" s="50"/>
      <c r="F357" s="50"/>
      <c r="N357" s="16"/>
    </row>
    <row r="358" ht="14.25" customHeight="1">
      <c r="C358" s="50"/>
      <c r="D358" s="50"/>
      <c r="E358" s="50"/>
      <c r="F358" s="50"/>
      <c r="N358" s="16"/>
    </row>
    <row r="359" ht="14.25" customHeight="1">
      <c r="C359" s="50"/>
      <c r="D359" s="50"/>
      <c r="E359" s="50"/>
      <c r="F359" s="50"/>
      <c r="N359" s="16"/>
    </row>
    <row r="360" ht="14.25" customHeight="1">
      <c r="C360" s="50"/>
      <c r="D360" s="50"/>
      <c r="E360" s="50"/>
      <c r="F360" s="50"/>
      <c r="N360" s="16"/>
    </row>
    <row r="361" ht="14.25" customHeight="1">
      <c r="C361" s="50"/>
      <c r="D361" s="50"/>
      <c r="E361" s="50"/>
      <c r="F361" s="50"/>
      <c r="N361" s="16"/>
    </row>
    <row r="362" ht="14.25" customHeight="1">
      <c r="C362" s="50"/>
      <c r="D362" s="50"/>
      <c r="E362" s="50"/>
      <c r="F362" s="50"/>
      <c r="N362" s="16"/>
    </row>
    <row r="363" ht="14.25" customHeight="1">
      <c r="C363" s="50"/>
      <c r="D363" s="50"/>
      <c r="E363" s="50"/>
      <c r="F363" s="50"/>
      <c r="N363" s="16"/>
    </row>
    <row r="364" ht="14.25" customHeight="1">
      <c r="C364" s="50"/>
      <c r="D364" s="50"/>
      <c r="E364" s="50"/>
      <c r="F364" s="50"/>
      <c r="N364" s="16"/>
    </row>
    <row r="365" ht="14.25" customHeight="1">
      <c r="C365" s="50"/>
      <c r="D365" s="50"/>
      <c r="E365" s="50"/>
      <c r="F365" s="50"/>
      <c r="N365" s="16"/>
    </row>
    <row r="366" ht="14.25" customHeight="1">
      <c r="C366" s="50"/>
      <c r="D366" s="50"/>
      <c r="E366" s="50"/>
      <c r="F366" s="50"/>
      <c r="N366" s="16"/>
    </row>
    <row r="367" ht="14.25" customHeight="1">
      <c r="C367" s="50"/>
      <c r="D367" s="50"/>
      <c r="E367" s="50"/>
      <c r="F367" s="50"/>
      <c r="N367" s="16"/>
    </row>
    <row r="368" ht="14.25" customHeight="1">
      <c r="C368" s="50"/>
      <c r="D368" s="50"/>
      <c r="E368" s="50"/>
      <c r="F368" s="50"/>
      <c r="N368" s="16"/>
    </row>
    <row r="369" ht="14.25" customHeight="1">
      <c r="C369" s="50"/>
      <c r="D369" s="50"/>
      <c r="E369" s="50"/>
      <c r="F369" s="50"/>
      <c r="N369" s="16"/>
    </row>
    <row r="370" ht="14.25" customHeight="1">
      <c r="C370" s="50"/>
      <c r="D370" s="50"/>
      <c r="E370" s="50"/>
      <c r="F370" s="50"/>
      <c r="N370" s="16"/>
    </row>
    <row r="371" ht="14.25" customHeight="1">
      <c r="C371" s="50"/>
      <c r="D371" s="50"/>
      <c r="E371" s="50"/>
      <c r="F371" s="50"/>
      <c r="N371" s="16"/>
    </row>
    <row r="372" ht="14.25" customHeight="1">
      <c r="C372" s="50"/>
      <c r="D372" s="50"/>
      <c r="E372" s="50"/>
      <c r="F372" s="50"/>
      <c r="N372" s="16"/>
    </row>
    <row r="373" ht="14.25" customHeight="1">
      <c r="C373" s="50"/>
      <c r="D373" s="50"/>
      <c r="E373" s="50"/>
      <c r="F373" s="50"/>
      <c r="N373" s="16"/>
    </row>
    <row r="374" ht="14.25" customHeight="1">
      <c r="C374" s="50"/>
      <c r="D374" s="50"/>
      <c r="E374" s="50"/>
      <c r="F374" s="50"/>
      <c r="N374" s="16"/>
    </row>
    <row r="375" ht="14.25" customHeight="1">
      <c r="C375" s="50"/>
      <c r="D375" s="50"/>
      <c r="E375" s="50"/>
      <c r="F375" s="50"/>
      <c r="N375" s="16"/>
    </row>
    <row r="376" ht="14.25" customHeight="1">
      <c r="C376" s="50"/>
      <c r="D376" s="50"/>
      <c r="E376" s="50"/>
      <c r="F376" s="50"/>
      <c r="N376" s="16"/>
    </row>
    <row r="377" ht="14.25" customHeight="1">
      <c r="C377" s="50"/>
      <c r="D377" s="50"/>
      <c r="E377" s="50"/>
      <c r="F377" s="50"/>
      <c r="N377" s="16"/>
    </row>
    <row r="378" ht="14.25" customHeight="1">
      <c r="C378" s="50"/>
      <c r="D378" s="50"/>
      <c r="E378" s="50"/>
      <c r="F378" s="50"/>
      <c r="N378" s="16"/>
    </row>
    <row r="379" ht="14.25" customHeight="1">
      <c r="C379" s="50"/>
      <c r="D379" s="50"/>
      <c r="E379" s="50"/>
      <c r="F379" s="50"/>
      <c r="N379" s="16"/>
    </row>
    <row r="380" ht="14.25" customHeight="1">
      <c r="C380" s="50"/>
      <c r="D380" s="50"/>
      <c r="E380" s="50"/>
      <c r="F380" s="50"/>
      <c r="N380" s="16"/>
    </row>
    <row r="381" ht="14.25" customHeight="1">
      <c r="C381" s="50"/>
      <c r="D381" s="50"/>
      <c r="E381" s="50"/>
      <c r="F381" s="50"/>
      <c r="N381" s="16"/>
    </row>
    <row r="382" ht="14.25" customHeight="1">
      <c r="C382" s="50"/>
      <c r="D382" s="50"/>
      <c r="E382" s="50"/>
      <c r="F382" s="50"/>
      <c r="N382" s="16"/>
    </row>
    <row r="383" ht="14.25" customHeight="1">
      <c r="C383" s="50"/>
      <c r="D383" s="50"/>
      <c r="E383" s="50"/>
      <c r="F383" s="50"/>
      <c r="N383" s="16"/>
    </row>
    <row r="384" ht="14.25" customHeight="1">
      <c r="C384" s="50"/>
      <c r="D384" s="50"/>
      <c r="E384" s="50"/>
      <c r="F384" s="50"/>
      <c r="N384" s="16"/>
    </row>
    <row r="385" ht="14.25" customHeight="1">
      <c r="C385" s="50"/>
      <c r="D385" s="50"/>
      <c r="E385" s="50"/>
      <c r="F385" s="50"/>
      <c r="N385" s="16"/>
    </row>
    <row r="386" ht="14.25" customHeight="1">
      <c r="C386" s="50"/>
      <c r="D386" s="50"/>
      <c r="E386" s="50"/>
      <c r="F386" s="50"/>
      <c r="N386" s="16"/>
    </row>
    <row r="387" ht="14.25" customHeight="1">
      <c r="C387" s="50"/>
      <c r="D387" s="50"/>
      <c r="E387" s="50"/>
      <c r="F387" s="50"/>
      <c r="N387" s="16"/>
    </row>
    <row r="388" ht="14.25" customHeight="1">
      <c r="C388" s="50"/>
      <c r="D388" s="50"/>
      <c r="E388" s="50"/>
      <c r="F388" s="50"/>
      <c r="N388" s="16"/>
    </row>
    <row r="389" ht="14.25" customHeight="1">
      <c r="C389" s="50"/>
      <c r="D389" s="50"/>
      <c r="E389" s="50"/>
      <c r="F389" s="50"/>
      <c r="N389" s="16"/>
    </row>
    <row r="390" ht="14.25" customHeight="1">
      <c r="C390" s="50"/>
      <c r="D390" s="50"/>
      <c r="E390" s="50"/>
      <c r="F390" s="50"/>
      <c r="N390" s="16"/>
    </row>
    <row r="391" ht="14.25" customHeight="1">
      <c r="C391" s="50"/>
      <c r="D391" s="50"/>
      <c r="E391" s="50"/>
      <c r="F391" s="50"/>
      <c r="N391" s="16"/>
    </row>
    <row r="392" ht="14.25" customHeight="1">
      <c r="C392" s="50"/>
      <c r="D392" s="50"/>
      <c r="E392" s="50"/>
      <c r="F392" s="50"/>
      <c r="N392" s="16"/>
    </row>
    <row r="393" ht="14.25" customHeight="1">
      <c r="C393" s="50"/>
      <c r="D393" s="50"/>
      <c r="E393" s="50"/>
      <c r="F393" s="50"/>
      <c r="N393" s="16"/>
    </row>
    <row r="394" ht="14.25" customHeight="1">
      <c r="C394" s="50"/>
      <c r="D394" s="50"/>
      <c r="E394" s="50"/>
      <c r="F394" s="50"/>
      <c r="N394" s="16"/>
    </row>
    <row r="395" ht="14.25" customHeight="1">
      <c r="C395" s="50"/>
      <c r="D395" s="50"/>
      <c r="E395" s="50"/>
      <c r="F395" s="50"/>
      <c r="N395" s="16"/>
    </row>
    <row r="396" ht="14.25" customHeight="1">
      <c r="C396" s="50"/>
      <c r="D396" s="50"/>
      <c r="E396" s="50"/>
      <c r="F396" s="50"/>
      <c r="N396" s="16"/>
    </row>
    <row r="397" ht="14.25" customHeight="1">
      <c r="C397" s="50"/>
      <c r="D397" s="50"/>
      <c r="E397" s="50"/>
      <c r="F397" s="50"/>
      <c r="N397" s="16"/>
    </row>
    <row r="398" ht="14.25" customHeight="1">
      <c r="C398" s="50"/>
      <c r="D398" s="50"/>
      <c r="E398" s="50"/>
      <c r="F398" s="50"/>
      <c r="N398" s="16"/>
    </row>
    <row r="399" ht="14.25" customHeight="1">
      <c r="C399" s="50"/>
      <c r="D399" s="50"/>
      <c r="E399" s="50"/>
      <c r="F399" s="50"/>
      <c r="N399" s="16"/>
    </row>
    <row r="400" ht="14.25" customHeight="1">
      <c r="C400" s="50"/>
      <c r="D400" s="50"/>
      <c r="E400" s="50"/>
      <c r="F400" s="50"/>
      <c r="N400" s="16"/>
    </row>
    <row r="401" ht="14.25" customHeight="1">
      <c r="C401" s="50"/>
      <c r="D401" s="50"/>
      <c r="E401" s="50"/>
      <c r="F401" s="50"/>
      <c r="N401" s="16"/>
    </row>
    <row r="402" ht="14.25" customHeight="1">
      <c r="C402" s="50"/>
      <c r="D402" s="50"/>
      <c r="E402" s="50"/>
      <c r="F402" s="50"/>
      <c r="N402" s="16"/>
    </row>
    <row r="403" ht="14.25" customHeight="1">
      <c r="C403" s="50"/>
      <c r="D403" s="50"/>
      <c r="E403" s="50"/>
      <c r="F403" s="50"/>
      <c r="N403" s="16"/>
    </row>
    <row r="404" ht="14.25" customHeight="1">
      <c r="C404" s="50"/>
      <c r="D404" s="50"/>
      <c r="E404" s="50"/>
      <c r="F404" s="50"/>
      <c r="N404" s="16"/>
    </row>
    <row r="405" ht="14.25" customHeight="1">
      <c r="C405" s="50"/>
      <c r="D405" s="50"/>
      <c r="E405" s="50"/>
      <c r="F405" s="50"/>
      <c r="N405" s="16"/>
    </row>
    <row r="406" ht="14.25" customHeight="1">
      <c r="C406" s="50"/>
      <c r="D406" s="50"/>
      <c r="E406" s="50"/>
      <c r="F406" s="50"/>
      <c r="N406" s="16"/>
    </row>
    <row r="407" ht="14.25" customHeight="1">
      <c r="C407" s="50"/>
      <c r="D407" s="50"/>
      <c r="E407" s="50"/>
      <c r="F407" s="50"/>
      <c r="N407" s="16"/>
    </row>
    <row r="408" ht="14.25" customHeight="1">
      <c r="C408" s="50"/>
      <c r="D408" s="50"/>
      <c r="E408" s="50"/>
      <c r="F408" s="50"/>
      <c r="N408" s="16"/>
    </row>
    <row r="409" ht="14.25" customHeight="1">
      <c r="C409" s="50"/>
      <c r="D409" s="50"/>
      <c r="E409" s="50"/>
      <c r="F409" s="50"/>
      <c r="N409" s="16"/>
    </row>
    <row r="410" ht="14.25" customHeight="1">
      <c r="C410" s="50"/>
      <c r="D410" s="50"/>
      <c r="E410" s="50"/>
      <c r="F410" s="50"/>
      <c r="N410" s="16"/>
    </row>
    <row r="411" ht="14.25" customHeight="1">
      <c r="C411" s="50"/>
      <c r="D411" s="50"/>
      <c r="E411" s="50"/>
      <c r="F411" s="50"/>
      <c r="N411" s="16"/>
    </row>
    <row r="412" ht="14.25" customHeight="1">
      <c r="C412" s="50"/>
      <c r="D412" s="50"/>
      <c r="E412" s="50"/>
      <c r="F412" s="50"/>
      <c r="N412" s="16"/>
    </row>
    <row r="413" ht="14.25" customHeight="1">
      <c r="C413" s="50"/>
      <c r="D413" s="50"/>
      <c r="E413" s="50"/>
      <c r="F413" s="50"/>
      <c r="N413" s="16"/>
    </row>
    <row r="414" ht="14.25" customHeight="1">
      <c r="C414" s="50"/>
      <c r="D414" s="50"/>
      <c r="E414" s="50"/>
      <c r="F414" s="50"/>
      <c r="N414" s="16"/>
    </row>
    <row r="415" ht="14.25" customHeight="1">
      <c r="C415" s="50"/>
      <c r="D415" s="50"/>
      <c r="E415" s="50"/>
      <c r="F415" s="50"/>
      <c r="N415" s="16"/>
    </row>
    <row r="416" ht="14.25" customHeight="1">
      <c r="C416" s="50"/>
      <c r="D416" s="50"/>
      <c r="E416" s="50"/>
      <c r="F416" s="50"/>
      <c r="N416" s="16"/>
    </row>
    <row r="417" ht="14.25" customHeight="1">
      <c r="C417" s="50"/>
      <c r="D417" s="50"/>
      <c r="E417" s="50"/>
      <c r="F417" s="50"/>
      <c r="N417" s="16"/>
    </row>
    <row r="418" ht="14.25" customHeight="1">
      <c r="C418" s="50"/>
      <c r="D418" s="50"/>
      <c r="E418" s="50"/>
      <c r="F418" s="50"/>
      <c r="N418" s="16"/>
    </row>
    <row r="419" ht="14.25" customHeight="1">
      <c r="C419" s="50"/>
      <c r="D419" s="50"/>
      <c r="E419" s="50"/>
      <c r="F419" s="50"/>
      <c r="N419" s="16"/>
    </row>
    <row r="420" ht="14.25" customHeight="1">
      <c r="C420" s="50"/>
      <c r="D420" s="50"/>
      <c r="E420" s="50"/>
      <c r="F420" s="50"/>
      <c r="N420" s="16"/>
    </row>
    <row r="421" ht="14.25" customHeight="1">
      <c r="C421" s="50"/>
      <c r="D421" s="50"/>
      <c r="E421" s="50"/>
      <c r="F421" s="50"/>
      <c r="N421" s="16"/>
    </row>
    <row r="422" ht="14.25" customHeight="1">
      <c r="C422" s="50"/>
      <c r="D422" s="50"/>
      <c r="E422" s="50"/>
      <c r="F422" s="50"/>
      <c r="N422" s="16"/>
    </row>
    <row r="423" ht="14.25" customHeight="1">
      <c r="C423" s="50"/>
      <c r="D423" s="50"/>
      <c r="E423" s="50"/>
      <c r="F423" s="50"/>
      <c r="N423" s="16"/>
    </row>
    <row r="424" ht="14.25" customHeight="1">
      <c r="C424" s="50"/>
      <c r="D424" s="50"/>
      <c r="E424" s="50"/>
      <c r="F424" s="50"/>
      <c r="N424" s="16"/>
    </row>
    <row r="425" ht="14.25" customHeight="1">
      <c r="C425" s="50"/>
      <c r="D425" s="50"/>
      <c r="E425" s="50"/>
      <c r="F425" s="50"/>
      <c r="N425" s="16"/>
    </row>
    <row r="426" ht="14.25" customHeight="1">
      <c r="C426" s="50"/>
      <c r="D426" s="50"/>
      <c r="E426" s="50"/>
      <c r="F426" s="50"/>
      <c r="N426" s="16"/>
    </row>
    <row r="427" ht="14.25" customHeight="1">
      <c r="C427" s="50"/>
      <c r="D427" s="50"/>
      <c r="E427" s="50"/>
      <c r="F427" s="50"/>
      <c r="N427" s="16"/>
    </row>
    <row r="428" ht="14.25" customHeight="1">
      <c r="C428" s="50"/>
      <c r="D428" s="50"/>
      <c r="E428" s="50"/>
      <c r="F428" s="50"/>
      <c r="N428" s="16"/>
    </row>
    <row r="429" ht="14.25" customHeight="1">
      <c r="C429" s="50"/>
      <c r="D429" s="50"/>
      <c r="E429" s="50"/>
      <c r="F429" s="50"/>
      <c r="N429" s="16"/>
    </row>
    <row r="430" ht="14.25" customHeight="1">
      <c r="C430" s="50"/>
      <c r="D430" s="50"/>
      <c r="E430" s="50"/>
      <c r="F430" s="50"/>
      <c r="N430" s="16"/>
    </row>
    <row r="431" ht="14.25" customHeight="1">
      <c r="C431" s="50"/>
      <c r="D431" s="50"/>
      <c r="E431" s="50"/>
      <c r="F431" s="50"/>
      <c r="N431" s="16"/>
    </row>
    <row r="432" ht="14.25" customHeight="1">
      <c r="C432" s="50"/>
      <c r="D432" s="50"/>
      <c r="E432" s="50"/>
      <c r="F432" s="50"/>
      <c r="N432" s="16"/>
    </row>
    <row r="433" ht="14.25" customHeight="1">
      <c r="C433" s="50"/>
      <c r="D433" s="50"/>
      <c r="E433" s="50"/>
      <c r="F433" s="50"/>
      <c r="N433" s="16"/>
    </row>
    <row r="434" ht="14.25" customHeight="1">
      <c r="C434" s="50"/>
      <c r="D434" s="50"/>
      <c r="E434" s="50"/>
      <c r="F434" s="50"/>
      <c r="N434" s="16"/>
    </row>
    <row r="435" ht="14.25" customHeight="1">
      <c r="C435" s="50"/>
      <c r="D435" s="50"/>
      <c r="E435" s="50"/>
      <c r="F435" s="50"/>
      <c r="N435" s="16"/>
    </row>
    <row r="436" ht="14.25" customHeight="1">
      <c r="C436" s="50"/>
      <c r="D436" s="50"/>
      <c r="E436" s="50"/>
      <c r="F436" s="50"/>
      <c r="N436" s="16"/>
    </row>
    <row r="437" ht="14.25" customHeight="1">
      <c r="C437" s="50"/>
      <c r="D437" s="50"/>
      <c r="E437" s="50"/>
      <c r="F437" s="50"/>
      <c r="N437" s="16"/>
    </row>
    <row r="438" ht="14.25" customHeight="1">
      <c r="C438" s="50"/>
      <c r="D438" s="50"/>
      <c r="E438" s="50"/>
      <c r="F438" s="50"/>
      <c r="N438" s="16"/>
    </row>
    <row r="439" ht="14.25" customHeight="1">
      <c r="C439" s="50"/>
      <c r="D439" s="50"/>
      <c r="E439" s="50"/>
      <c r="F439" s="50"/>
      <c r="N439" s="16"/>
    </row>
    <row r="440" ht="14.25" customHeight="1">
      <c r="C440" s="50"/>
      <c r="D440" s="50"/>
      <c r="E440" s="50"/>
      <c r="F440" s="50"/>
      <c r="N440" s="16"/>
    </row>
    <row r="441" ht="14.25" customHeight="1">
      <c r="C441" s="50"/>
      <c r="D441" s="50"/>
      <c r="E441" s="50"/>
      <c r="F441" s="50"/>
      <c r="N441" s="16"/>
    </row>
    <row r="442" ht="14.25" customHeight="1">
      <c r="C442" s="50"/>
      <c r="D442" s="50"/>
      <c r="E442" s="50"/>
      <c r="F442" s="50"/>
      <c r="N442" s="16"/>
    </row>
    <row r="443" ht="14.25" customHeight="1">
      <c r="C443" s="50"/>
      <c r="D443" s="50"/>
      <c r="E443" s="50"/>
      <c r="F443" s="50"/>
      <c r="N443" s="16"/>
    </row>
    <row r="444" ht="14.25" customHeight="1">
      <c r="C444" s="50"/>
      <c r="D444" s="50"/>
      <c r="E444" s="50"/>
      <c r="F444" s="50"/>
      <c r="N444" s="16"/>
    </row>
    <row r="445" ht="14.25" customHeight="1">
      <c r="C445" s="50"/>
      <c r="D445" s="50"/>
      <c r="E445" s="50"/>
      <c r="F445" s="50"/>
      <c r="N445" s="16"/>
    </row>
    <row r="446" ht="14.25" customHeight="1">
      <c r="C446" s="50"/>
      <c r="D446" s="50"/>
      <c r="E446" s="50"/>
      <c r="F446" s="50"/>
      <c r="N446" s="16"/>
    </row>
    <row r="447" ht="14.25" customHeight="1">
      <c r="C447" s="50"/>
      <c r="D447" s="50"/>
      <c r="E447" s="50"/>
      <c r="F447" s="50"/>
      <c r="N447" s="16"/>
    </row>
    <row r="448" ht="14.25" customHeight="1">
      <c r="C448" s="50"/>
      <c r="D448" s="50"/>
      <c r="E448" s="50"/>
      <c r="F448" s="50"/>
      <c r="N448" s="16"/>
    </row>
    <row r="449" ht="14.25" customHeight="1">
      <c r="C449" s="50"/>
      <c r="D449" s="50"/>
      <c r="E449" s="50"/>
      <c r="F449" s="50"/>
      <c r="N449" s="16"/>
    </row>
    <row r="450" ht="14.25" customHeight="1">
      <c r="C450" s="50"/>
      <c r="D450" s="50"/>
      <c r="E450" s="50"/>
      <c r="F450" s="50"/>
      <c r="N450" s="16"/>
    </row>
    <row r="451" ht="14.25" customHeight="1">
      <c r="C451" s="50"/>
      <c r="D451" s="50"/>
      <c r="E451" s="50"/>
      <c r="F451" s="50"/>
      <c r="N451" s="16"/>
    </row>
    <row r="452" ht="14.25" customHeight="1">
      <c r="C452" s="50"/>
      <c r="D452" s="50"/>
      <c r="E452" s="50"/>
      <c r="F452" s="50"/>
      <c r="N452" s="16"/>
    </row>
    <row r="453" ht="14.25" customHeight="1">
      <c r="C453" s="50"/>
      <c r="D453" s="50"/>
      <c r="E453" s="50"/>
      <c r="F453" s="50"/>
      <c r="N453" s="16"/>
    </row>
    <row r="454" ht="14.25" customHeight="1">
      <c r="C454" s="50"/>
      <c r="D454" s="50"/>
      <c r="E454" s="50"/>
      <c r="F454" s="50"/>
      <c r="N454" s="16"/>
    </row>
    <row r="455" ht="14.25" customHeight="1">
      <c r="C455" s="50"/>
      <c r="D455" s="50"/>
      <c r="E455" s="50"/>
      <c r="F455" s="50"/>
      <c r="N455" s="16"/>
    </row>
    <row r="456" ht="14.25" customHeight="1">
      <c r="C456" s="50"/>
      <c r="D456" s="50"/>
      <c r="E456" s="50"/>
      <c r="F456" s="50"/>
      <c r="N456" s="16"/>
    </row>
    <row r="457" ht="14.25" customHeight="1">
      <c r="C457" s="50"/>
      <c r="D457" s="50"/>
      <c r="E457" s="50"/>
      <c r="F457" s="50"/>
      <c r="N457" s="16"/>
    </row>
    <row r="458" ht="14.25" customHeight="1">
      <c r="C458" s="50"/>
      <c r="D458" s="50"/>
      <c r="E458" s="50"/>
      <c r="F458" s="50"/>
      <c r="N458" s="16"/>
    </row>
    <row r="459" ht="14.25" customHeight="1">
      <c r="C459" s="50"/>
      <c r="D459" s="50"/>
      <c r="E459" s="50"/>
      <c r="F459" s="50"/>
      <c r="N459" s="16"/>
    </row>
    <row r="460" ht="14.25" customHeight="1">
      <c r="C460" s="50"/>
      <c r="D460" s="50"/>
      <c r="E460" s="50"/>
      <c r="F460" s="50"/>
      <c r="N460" s="16"/>
    </row>
    <row r="461" ht="14.25" customHeight="1">
      <c r="C461" s="50"/>
      <c r="D461" s="50"/>
      <c r="E461" s="50"/>
      <c r="F461" s="50"/>
      <c r="N461" s="16"/>
    </row>
    <row r="462" ht="14.25" customHeight="1">
      <c r="C462" s="50"/>
      <c r="D462" s="50"/>
      <c r="E462" s="50"/>
      <c r="F462" s="50"/>
      <c r="N462" s="16"/>
    </row>
    <row r="463" ht="14.25" customHeight="1">
      <c r="C463" s="50"/>
      <c r="D463" s="50"/>
      <c r="E463" s="50"/>
      <c r="F463" s="50"/>
      <c r="N463" s="16"/>
    </row>
    <row r="464" ht="14.25" customHeight="1">
      <c r="C464" s="50"/>
      <c r="D464" s="50"/>
      <c r="E464" s="50"/>
      <c r="F464" s="50"/>
      <c r="N464" s="16"/>
    </row>
    <row r="465" ht="14.25" customHeight="1">
      <c r="C465" s="50"/>
      <c r="D465" s="50"/>
      <c r="E465" s="50"/>
      <c r="F465" s="50"/>
      <c r="N465" s="16"/>
    </row>
    <row r="466" ht="14.25" customHeight="1">
      <c r="C466" s="50"/>
      <c r="D466" s="50"/>
      <c r="E466" s="50"/>
      <c r="F466" s="50"/>
      <c r="N466" s="16"/>
    </row>
    <row r="467" ht="14.25" customHeight="1">
      <c r="C467" s="50"/>
      <c r="D467" s="50"/>
      <c r="E467" s="50"/>
      <c r="F467" s="50"/>
      <c r="N467" s="16"/>
    </row>
    <row r="468" ht="14.25" customHeight="1">
      <c r="C468" s="50"/>
      <c r="D468" s="50"/>
      <c r="E468" s="50"/>
      <c r="F468" s="50"/>
      <c r="N468" s="16"/>
    </row>
    <row r="469" ht="14.25" customHeight="1">
      <c r="C469" s="50"/>
      <c r="D469" s="50"/>
      <c r="E469" s="50"/>
      <c r="F469" s="50"/>
      <c r="N469" s="16"/>
    </row>
    <row r="470" ht="14.25" customHeight="1">
      <c r="C470" s="50"/>
      <c r="D470" s="50"/>
      <c r="E470" s="50"/>
      <c r="F470" s="50"/>
      <c r="N470" s="16"/>
    </row>
    <row r="471" ht="14.25" customHeight="1">
      <c r="C471" s="50"/>
      <c r="D471" s="50"/>
      <c r="E471" s="50"/>
      <c r="F471" s="50"/>
      <c r="N471" s="16"/>
    </row>
    <row r="472" ht="14.25" customHeight="1">
      <c r="C472" s="50"/>
      <c r="D472" s="50"/>
      <c r="E472" s="50"/>
      <c r="F472" s="50"/>
      <c r="N472" s="16"/>
    </row>
    <row r="473" ht="14.25" customHeight="1">
      <c r="C473" s="50"/>
      <c r="D473" s="50"/>
      <c r="E473" s="50"/>
      <c r="F473" s="50"/>
      <c r="N473" s="16"/>
    </row>
    <row r="474" ht="14.25" customHeight="1">
      <c r="C474" s="50"/>
      <c r="D474" s="50"/>
      <c r="E474" s="50"/>
      <c r="F474" s="50"/>
      <c r="N474" s="16"/>
    </row>
    <row r="475" ht="14.25" customHeight="1">
      <c r="C475" s="50"/>
      <c r="D475" s="50"/>
      <c r="E475" s="50"/>
      <c r="F475" s="50"/>
      <c r="N475" s="16"/>
    </row>
    <row r="476" ht="14.25" customHeight="1">
      <c r="C476" s="50"/>
      <c r="D476" s="50"/>
      <c r="E476" s="50"/>
      <c r="F476" s="50"/>
      <c r="N476" s="16"/>
    </row>
    <row r="477" ht="14.25" customHeight="1">
      <c r="C477" s="50"/>
      <c r="D477" s="50"/>
      <c r="E477" s="50"/>
      <c r="F477" s="50"/>
      <c r="N477" s="16"/>
    </row>
    <row r="478" ht="14.25" customHeight="1">
      <c r="C478" s="50"/>
      <c r="D478" s="50"/>
      <c r="E478" s="50"/>
      <c r="F478" s="50"/>
      <c r="N478" s="16"/>
    </row>
    <row r="479" ht="14.25" customHeight="1">
      <c r="C479" s="50"/>
      <c r="D479" s="50"/>
      <c r="E479" s="50"/>
      <c r="F479" s="50"/>
      <c r="N479" s="16"/>
    </row>
    <row r="480" ht="14.25" customHeight="1">
      <c r="C480" s="50"/>
      <c r="D480" s="50"/>
      <c r="E480" s="50"/>
      <c r="F480" s="50"/>
      <c r="N480" s="16"/>
    </row>
    <row r="481" ht="14.25" customHeight="1">
      <c r="C481" s="50"/>
      <c r="D481" s="50"/>
      <c r="E481" s="50"/>
      <c r="F481" s="50"/>
      <c r="N481" s="16"/>
    </row>
    <row r="482" ht="14.25" customHeight="1">
      <c r="C482" s="50"/>
      <c r="D482" s="50"/>
      <c r="E482" s="50"/>
      <c r="F482" s="50"/>
      <c r="N482" s="16"/>
    </row>
    <row r="483" ht="14.25" customHeight="1">
      <c r="C483" s="50"/>
      <c r="D483" s="50"/>
      <c r="E483" s="50"/>
      <c r="F483" s="50"/>
      <c r="N483" s="16"/>
    </row>
    <row r="484" ht="14.25" customHeight="1">
      <c r="C484" s="50"/>
      <c r="D484" s="50"/>
      <c r="E484" s="50"/>
      <c r="F484" s="50"/>
      <c r="N484" s="16"/>
    </row>
    <row r="485" ht="14.25" customHeight="1">
      <c r="C485" s="50"/>
      <c r="D485" s="50"/>
      <c r="E485" s="50"/>
      <c r="F485" s="50"/>
      <c r="N485" s="16"/>
    </row>
    <row r="486" ht="14.25" customHeight="1">
      <c r="C486" s="50"/>
      <c r="D486" s="50"/>
      <c r="E486" s="50"/>
      <c r="F486" s="50"/>
      <c r="N486" s="16"/>
    </row>
    <row r="487" ht="14.25" customHeight="1">
      <c r="C487" s="50"/>
      <c r="D487" s="50"/>
      <c r="E487" s="50"/>
      <c r="F487" s="50"/>
      <c r="N487" s="16"/>
    </row>
    <row r="488" ht="14.25" customHeight="1">
      <c r="C488" s="50"/>
      <c r="D488" s="50"/>
      <c r="E488" s="50"/>
      <c r="F488" s="50"/>
      <c r="N488" s="16"/>
    </row>
    <row r="489" ht="14.25" customHeight="1">
      <c r="C489" s="50"/>
      <c r="D489" s="50"/>
      <c r="E489" s="50"/>
      <c r="F489" s="50"/>
      <c r="N489" s="16"/>
    </row>
    <row r="490" ht="14.25" customHeight="1">
      <c r="C490" s="50"/>
      <c r="D490" s="50"/>
      <c r="E490" s="50"/>
      <c r="F490" s="50"/>
      <c r="N490" s="16"/>
    </row>
    <row r="491" ht="14.25" customHeight="1">
      <c r="C491" s="50"/>
      <c r="D491" s="50"/>
      <c r="E491" s="50"/>
      <c r="F491" s="50"/>
      <c r="N491" s="16"/>
    </row>
    <row r="492" ht="14.25" customHeight="1">
      <c r="C492" s="50"/>
      <c r="D492" s="50"/>
      <c r="E492" s="50"/>
      <c r="F492" s="50"/>
      <c r="N492" s="16"/>
    </row>
    <row r="493" ht="14.25" customHeight="1">
      <c r="C493" s="50"/>
      <c r="D493" s="50"/>
      <c r="E493" s="50"/>
      <c r="F493" s="50"/>
      <c r="N493" s="16"/>
    </row>
    <row r="494" ht="14.25" customHeight="1">
      <c r="C494" s="50"/>
      <c r="D494" s="50"/>
      <c r="E494" s="50"/>
      <c r="F494" s="50"/>
      <c r="N494" s="16"/>
    </row>
    <row r="495" ht="14.25" customHeight="1">
      <c r="C495" s="50"/>
      <c r="D495" s="50"/>
      <c r="E495" s="50"/>
      <c r="F495" s="50"/>
      <c r="N495" s="16"/>
    </row>
    <row r="496" ht="14.25" customHeight="1">
      <c r="C496" s="50"/>
      <c r="D496" s="50"/>
      <c r="E496" s="50"/>
      <c r="F496" s="50"/>
      <c r="N496" s="16"/>
    </row>
    <row r="497" ht="14.25" customHeight="1">
      <c r="C497" s="50"/>
      <c r="D497" s="50"/>
      <c r="E497" s="50"/>
      <c r="F497" s="50"/>
      <c r="N497" s="16"/>
    </row>
    <row r="498" ht="14.25" customHeight="1">
      <c r="C498" s="50"/>
      <c r="D498" s="50"/>
      <c r="E498" s="50"/>
      <c r="F498" s="50"/>
      <c r="N498" s="16"/>
    </row>
    <row r="499" ht="14.25" customHeight="1">
      <c r="C499" s="50"/>
      <c r="D499" s="50"/>
      <c r="E499" s="50"/>
      <c r="F499" s="50"/>
      <c r="N499" s="16"/>
    </row>
    <row r="500" ht="14.25" customHeight="1">
      <c r="C500" s="50"/>
      <c r="D500" s="50"/>
      <c r="E500" s="50"/>
      <c r="F500" s="50"/>
      <c r="N500" s="16"/>
    </row>
    <row r="501" ht="14.25" customHeight="1">
      <c r="C501" s="50"/>
      <c r="D501" s="50"/>
      <c r="E501" s="50"/>
      <c r="F501" s="50"/>
      <c r="N501" s="16"/>
    </row>
    <row r="502" ht="14.25" customHeight="1">
      <c r="C502" s="50"/>
      <c r="D502" s="50"/>
      <c r="E502" s="50"/>
      <c r="F502" s="50"/>
      <c r="N502" s="16"/>
    </row>
    <row r="503" ht="14.25" customHeight="1">
      <c r="C503" s="50"/>
      <c r="D503" s="50"/>
      <c r="E503" s="50"/>
      <c r="F503" s="50"/>
      <c r="N503" s="16"/>
    </row>
    <row r="504" ht="14.25" customHeight="1">
      <c r="C504" s="50"/>
      <c r="D504" s="50"/>
      <c r="E504" s="50"/>
      <c r="F504" s="50"/>
      <c r="N504" s="16"/>
    </row>
    <row r="505" ht="14.25" customHeight="1">
      <c r="C505" s="50"/>
      <c r="D505" s="50"/>
      <c r="E505" s="50"/>
      <c r="F505" s="50"/>
      <c r="N505" s="16"/>
    </row>
    <row r="506" ht="14.25" customHeight="1">
      <c r="C506" s="50"/>
      <c r="D506" s="50"/>
      <c r="E506" s="50"/>
      <c r="F506" s="50"/>
      <c r="N506" s="16"/>
    </row>
    <row r="507" ht="14.25" customHeight="1">
      <c r="C507" s="50"/>
      <c r="D507" s="50"/>
      <c r="E507" s="50"/>
      <c r="F507" s="50"/>
      <c r="N507" s="16"/>
    </row>
    <row r="508" ht="14.25" customHeight="1">
      <c r="C508" s="50"/>
      <c r="D508" s="50"/>
      <c r="E508" s="50"/>
      <c r="F508" s="50"/>
      <c r="N508" s="16"/>
    </row>
    <row r="509" ht="14.25" customHeight="1">
      <c r="C509" s="50"/>
      <c r="D509" s="50"/>
      <c r="E509" s="50"/>
      <c r="F509" s="50"/>
      <c r="N509" s="16"/>
    </row>
    <row r="510" ht="14.25" customHeight="1">
      <c r="C510" s="50"/>
      <c r="D510" s="50"/>
      <c r="E510" s="50"/>
      <c r="F510" s="50"/>
      <c r="N510" s="16"/>
    </row>
    <row r="511" ht="14.25" customHeight="1">
      <c r="C511" s="50"/>
      <c r="D511" s="50"/>
      <c r="E511" s="50"/>
      <c r="F511" s="50"/>
      <c r="N511" s="16"/>
    </row>
    <row r="512" ht="14.25" customHeight="1">
      <c r="C512" s="50"/>
      <c r="D512" s="50"/>
      <c r="E512" s="50"/>
      <c r="F512" s="50"/>
      <c r="N512" s="16"/>
    </row>
    <row r="513" ht="14.25" customHeight="1">
      <c r="C513" s="50"/>
      <c r="D513" s="50"/>
      <c r="E513" s="50"/>
      <c r="F513" s="50"/>
      <c r="N513" s="16"/>
    </row>
    <row r="514" ht="14.25" customHeight="1">
      <c r="C514" s="50"/>
      <c r="D514" s="50"/>
      <c r="E514" s="50"/>
      <c r="F514" s="50"/>
      <c r="N514" s="16"/>
    </row>
    <row r="515" ht="14.25" customHeight="1">
      <c r="C515" s="50"/>
      <c r="D515" s="50"/>
      <c r="E515" s="50"/>
      <c r="F515" s="50"/>
      <c r="N515" s="16"/>
    </row>
    <row r="516" ht="14.25" customHeight="1">
      <c r="C516" s="50"/>
      <c r="D516" s="50"/>
      <c r="E516" s="50"/>
      <c r="F516" s="50"/>
      <c r="N516" s="16"/>
    </row>
    <row r="517" ht="14.25" customHeight="1">
      <c r="C517" s="50"/>
      <c r="D517" s="50"/>
      <c r="E517" s="50"/>
      <c r="F517" s="50"/>
      <c r="N517" s="16"/>
    </row>
    <row r="518" ht="14.25" customHeight="1">
      <c r="C518" s="50"/>
      <c r="D518" s="50"/>
      <c r="E518" s="50"/>
      <c r="F518" s="50"/>
      <c r="N518" s="16"/>
    </row>
    <row r="519" ht="14.25" customHeight="1">
      <c r="C519" s="50"/>
      <c r="D519" s="50"/>
      <c r="E519" s="50"/>
      <c r="F519" s="50"/>
      <c r="N519" s="16"/>
    </row>
    <row r="520" ht="14.25" customHeight="1">
      <c r="C520" s="50"/>
      <c r="D520" s="50"/>
      <c r="E520" s="50"/>
      <c r="F520" s="50"/>
      <c r="N520" s="16"/>
    </row>
    <row r="521" ht="14.25" customHeight="1">
      <c r="C521" s="50"/>
      <c r="D521" s="50"/>
      <c r="E521" s="50"/>
      <c r="F521" s="50"/>
      <c r="N521" s="16"/>
    </row>
    <row r="522" ht="14.25" customHeight="1">
      <c r="C522" s="50"/>
      <c r="D522" s="50"/>
      <c r="E522" s="50"/>
      <c r="F522" s="50"/>
      <c r="N522" s="16"/>
    </row>
    <row r="523" ht="14.25" customHeight="1">
      <c r="C523" s="50"/>
      <c r="D523" s="50"/>
      <c r="E523" s="50"/>
      <c r="F523" s="50"/>
      <c r="N523" s="16"/>
    </row>
    <row r="524" ht="14.25" customHeight="1">
      <c r="C524" s="50"/>
      <c r="D524" s="50"/>
      <c r="E524" s="50"/>
      <c r="F524" s="50"/>
      <c r="N524" s="16"/>
    </row>
    <row r="525" ht="14.25" customHeight="1">
      <c r="C525" s="50"/>
      <c r="D525" s="50"/>
      <c r="E525" s="50"/>
      <c r="F525" s="50"/>
      <c r="N525" s="16"/>
    </row>
    <row r="526" ht="14.25" customHeight="1">
      <c r="C526" s="50"/>
      <c r="D526" s="50"/>
      <c r="E526" s="50"/>
      <c r="F526" s="50"/>
      <c r="N526" s="16"/>
    </row>
    <row r="527" ht="14.25" customHeight="1">
      <c r="C527" s="50"/>
      <c r="D527" s="50"/>
      <c r="E527" s="50"/>
      <c r="F527" s="50"/>
      <c r="N527" s="16"/>
    </row>
    <row r="528" ht="14.25" customHeight="1">
      <c r="C528" s="50"/>
      <c r="D528" s="50"/>
      <c r="E528" s="50"/>
      <c r="F528" s="50"/>
      <c r="N528" s="16"/>
    </row>
    <row r="529" ht="14.25" customHeight="1">
      <c r="C529" s="50"/>
      <c r="D529" s="50"/>
      <c r="E529" s="50"/>
      <c r="F529" s="50"/>
      <c r="N529" s="16"/>
    </row>
    <row r="530" ht="14.25" customHeight="1">
      <c r="C530" s="50"/>
      <c r="D530" s="50"/>
      <c r="E530" s="50"/>
      <c r="F530" s="50"/>
      <c r="N530" s="16"/>
    </row>
    <row r="531" ht="14.25" customHeight="1">
      <c r="C531" s="50"/>
      <c r="D531" s="50"/>
      <c r="E531" s="50"/>
      <c r="F531" s="50"/>
      <c r="N531" s="16"/>
    </row>
    <row r="532" ht="14.25" customHeight="1">
      <c r="C532" s="50"/>
      <c r="D532" s="50"/>
      <c r="E532" s="50"/>
      <c r="F532" s="50"/>
      <c r="N532" s="16"/>
    </row>
    <row r="533" ht="14.25" customHeight="1">
      <c r="C533" s="50"/>
      <c r="D533" s="50"/>
      <c r="E533" s="50"/>
      <c r="F533" s="50"/>
      <c r="N533" s="16"/>
    </row>
    <row r="534" ht="14.25" customHeight="1">
      <c r="C534" s="50"/>
      <c r="D534" s="50"/>
      <c r="E534" s="50"/>
      <c r="F534" s="50"/>
      <c r="N534" s="16"/>
    </row>
    <row r="535" ht="14.25" customHeight="1">
      <c r="C535" s="50"/>
      <c r="D535" s="50"/>
      <c r="E535" s="50"/>
      <c r="F535" s="50"/>
      <c r="N535" s="16"/>
    </row>
    <row r="536" ht="14.25" customHeight="1">
      <c r="C536" s="50"/>
      <c r="D536" s="50"/>
      <c r="E536" s="50"/>
      <c r="F536" s="50"/>
      <c r="N536" s="16"/>
    </row>
    <row r="537" ht="14.25" customHeight="1">
      <c r="C537" s="50"/>
      <c r="D537" s="50"/>
      <c r="E537" s="50"/>
      <c r="F537" s="50"/>
      <c r="N537" s="16"/>
    </row>
    <row r="538" ht="14.25" customHeight="1">
      <c r="C538" s="50"/>
      <c r="D538" s="50"/>
      <c r="E538" s="50"/>
      <c r="F538" s="50"/>
      <c r="N538" s="16"/>
    </row>
    <row r="539" ht="14.25" customHeight="1">
      <c r="C539" s="50"/>
      <c r="D539" s="50"/>
      <c r="E539" s="50"/>
      <c r="F539" s="50"/>
      <c r="N539" s="16"/>
    </row>
    <row r="540" ht="14.25" customHeight="1">
      <c r="C540" s="50"/>
      <c r="D540" s="50"/>
      <c r="E540" s="50"/>
      <c r="F540" s="50"/>
      <c r="N540" s="16"/>
    </row>
    <row r="541" ht="14.25" customHeight="1">
      <c r="C541" s="50"/>
      <c r="D541" s="50"/>
      <c r="E541" s="50"/>
      <c r="F541" s="50"/>
      <c r="N541" s="16"/>
    </row>
    <row r="542" ht="14.25" customHeight="1">
      <c r="C542" s="50"/>
      <c r="D542" s="50"/>
      <c r="E542" s="50"/>
      <c r="F542" s="50"/>
      <c r="N542" s="16"/>
    </row>
    <row r="543" ht="14.25" customHeight="1">
      <c r="C543" s="50"/>
      <c r="D543" s="50"/>
      <c r="E543" s="50"/>
      <c r="F543" s="50"/>
      <c r="N543" s="16"/>
    </row>
    <row r="544" ht="14.25" customHeight="1">
      <c r="C544" s="50"/>
      <c r="D544" s="50"/>
      <c r="E544" s="50"/>
      <c r="F544" s="50"/>
      <c r="N544" s="16"/>
    </row>
    <row r="545" ht="14.25" customHeight="1">
      <c r="C545" s="50"/>
      <c r="D545" s="50"/>
      <c r="E545" s="50"/>
      <c r="F545" s="50"/>
      <c r="N545" s="16"/>
    </row>
    <row r="546" ht="14.25" customHeight="1">
      <c r="C546" s="50"/>
      <c r="D546" s="50"/>
      <c r="E546" s="50"/>
      <c r="F546" s="50"/>
      <c r="N546" s="16"/>
    </row>
    <row r="547" ht="14.25" customHeight="1">
      <c r="C547" s="50"/>
      <c r="D547" s="50"/>
      <c r="E547" s="50"/>
      <c r="F547" s="50"/>
      <c r="N547" s="16"/>
    </row>
    <row r="548" ht="14.25" customHeight="1">
      <c r="C548" s="50"/>
      <c r="D548" s="50"/>
      <c r="E548" s="50"/>
      <c r="F548" s="50"/>
      <c r="N548" s="16"/>
    </row>
    <row r="549" ht="14.25" customHeight="1">
      <c r="C549" s="50"/>
      <c r="D549" s="50"/>
      <c r="E549" s="50"/>
      <c r="F549" s="50"/>
      <c r="N549" s="16"/>
    </row>
    <row r="550" ht="14.25" customHeight="1">
      <c r="C550" s="50"/>
      <c r="D550" s="50"/>
      <c r="E550" s="50"/>
      <c r="F550" s="50"/>
      <c r="N550" s="16"/>
    </row>
    <row r="551" ht="14.25" customHeight="1">
      <c r="C551" s="50"/>
      <c r="D551" s="50"/>
      <c r="E551" s="50"/>
      <c r="F551" s="50"/>
      <c r="N551" s="16"/>
    </row>
    <row r="552" ht="14.25" customHeight="1">
      <c r="C552" s="50"/>
      <c r="D552" s="50"/>
      <c r="E552" s="50"/>
      <c r="F552" s="50"/>
      <c r="N552" s="16"/>
    </row>
    <row r="553" ht="14.25" customHeight="1">
      <c r="C553" s="50"/>
      <c r="D553" s="50"/>
      <c r="E553" s="50"/>
      <c r="F553" s="50"/>
      <c r="N553" s="16"/>
    </row>
    <row r="554" ht="14.25" customHeight="1">
      <c r="C554" s="50"/>
      <c r="D554" s="50"/>
      <c r="E554" s="50"/>
      <c r="F554" s="50"/>
      <c r="N554" s="16"/>
    </row>
    <row r="555" ht="14.25" customHeight="1">
      <c r="C555" s="50"/>
      <c r="D555" s="50"/>
      <c r="E555" s="50"/>
      <c r="F555" s="50"/>
      <c r="N555" s="16"/>
    </row>
    <row r="556" ht="14.25" customHeight="1">
      <c r="C556" s="50"/>
      <c r="D556" s="50"/>
      <c r="E556" s="50"/>
      <c r="F556" s="50"/>
      <c r="N556" s="16"/>
    </row>
    <row r="557" ht="14.25" customHeight="1">
      <c r="C557" s="50"/>
      <c r="D557" s="50"/>
      <c r="E557" s="50"/>
      <c r="F557" s="50"/>
      <c r="N557" s="16"/>
    </row>
    <row r="558" ht="14.25" customHeight="1">
      <c r="C558" s="50"/>
      <c r="D558" s="50"/>
      <c r="E558" s="50"/>
      <c r="F558" s="50"/>
      <c r="N558" s="16"/>
    </row>
    <row r="559" ht="14.25" customHeight="1">
      <c r="C559" s="50"/>
      <c r="D559" s="50"/>
      <c r="E559" s="50"/>
      <c r="F559" s="50"/>
      <c r="N559" s="16"/>
    </row>
    <row r="560" ht="14.25" customHeight="1">
      <c r="C560" s="50"/>
      <c r="D560" s="50"/>
      <c r="E560" s="50"/>
      <c r="F560" s="50"/>
      <c r="N560" s="16"/>
    </row>
    <row r="561" ht="14.25" customHeight="1">
      <c r="C561" s="50"/>
      <c r="D561" s="50"/>
      <c r="E561" s="50"/>
      <c r="F561" s="50"/>
      <c r="N561" s="16"/>
    </row>
    <row r="562" ht="14.25" customHeight="1">
      <c r="C562" s="50"/>
      <c r="D562" s="50"/>
      <c r="E562" s="50"/>
      <c r="F562" s="50"/>
      <c r="N562" s="16"/>
    </row>
    <row r="563" ht="14.25" customHeight="1">
      <c r="C563" s="50"/>
      <c r="D563" s="50"/>
      <c r="E563" s="50"/>
      <c r="F563" s="50"/>
      <c r="N563" s="16"/>
    </row>
    <row r="564" ht="14.25" customHeight="1">
      <c r="C564" s="50"/>
      <c r="D564" s="50"/>
      <c r="E564" s="50"/>
      <c r="F564" s="50"/>
      <c r="N564" s="16"/>
    </row>
    <row r="565" ht="14.25" customHeight="1">
      <c r="C565" s="50"/>
      <c r="D565" s="50"/>
      <c r="E565" s="50"/>
      <c r="F565" s="50"/>
      <c r="N565" s="16"/>
    </row>
    <row r="566" ht="14.25" customHeight="1">
      <c r="C566" s="50"/>
      <c r="D566" s="50"/>
      <c r="E566" s="50"/>
      <c r="F566" s="50"/>
      <c r="N566" s="16"/>
    </row>
    <row r="567" ht="14.25" customHeight="1">
      <c r="C567" s="50"/>
      <c r="D567" s="50"/>
      <c r="E567" s="50"/>
      <c r="F567" s="50"/>
      <c r="N567" s="16"/>
    </row>
    <row r="568" ht="14.25" customHeight="1">
      <c r="C568" s="50"/>
      <c r="D568" s="50"/>
      <c r="E568" s="50"/>
      <c r="F568" s="50"/>
      <c r="N568" s="16"/>
    </row>
    <row r="569" ht="14.25" customHeight="1">
      <c r="C569" s="50"/>
      <c r="D569" s="50"/>
      <c r="E569" s="50"/>
      <c r="F569" s="50"/>
      <c r="N569" s="16"/>
    </row>
    <row r="570" ht="14.25" customHeight="1">
      <c r="C570" s="50"/>
      <c r="D570" s="50"/>
      <c r="E570" s="50"/>
      <c r="F570" s="50"/>
      <c r="N570" s="16"/>
    </row>
    <row r="571" ht="14.25" customHeight="1">
      <c r="C571" s="50"/>
      <c r="D571" s="50"/>
      <c r="E571" s="50"/>
      <c r="F571" s="50"/>
      <c r="N571" s="16"/>
    </row>
    <row r="572" ht="14.25" customHeight="1">
      <c r="C572" s="50"/>
      <c r="D572" s="50"/>
      <c r="E572" s="50"/>
      <c r="F572" s="50"/>
      <c r="N572" s="16"/>
    </row>
    <row r="573" ht="14.25" customHeight="1">
      <c r="C573" s="50"/>
      <c r="D573" s="50"/>
      <c r="E573" s="50"/>
      <c r="F573" s="50"/>
      <c r="N573" s="16"/>
    </row>
    <row r="574" ht="14.25" customHeight="1">
      <c r="C574" s="50"/>
      <c r="D574" s="50"/>
      <c r="E574" s="50"/>
      <c r="F574" s="50"/>
      <c r="N574" s="16"/>
    </row>
    <row r="575" ht="14.25" customHeight="1">
      <c r="C575" s="50"/>
      <c r="D575" s="50"/>
      <c r="E575" s="50"/>
      <c r="F575" s="50"/>
      <c r="N575" s="16"/>
    </row>
    <row r="576" ht="14.25" customHeight="1">
      <c r="C576" s="50"/>
      <c r="D576" s="50"/>
      <c r="E576" s="50"/>
      <c r="F576" s="50"/>
      <c r="N576" s="16"/>
    </row>
    <row r="577" ht="14.25" customHeight="1">
      <c r="C577" s="50"/>
      <c r="D577" s="50"/>
      <c r="E577" s="50"/>
      <c r="F577" s="50"/>
      <c r="N577" s="16"/>
    </row>
    <row r="578" ht="14.25" customHeight="1">
      <c r="C578" s="50"/>
      <c r="D578" s="50"/>
      <c r="E578" s="50"/>
      <c r="F578" s="50"/>
      <c r="N578" s="16"/>
    </row>
    <row r="579" ht="14.25" customHeight="1">
      <c r="C579" s="50"/>
      <c r="D579" s="50"/>
      <c r="E579" s="50"/>
      <c r="F579" s="50"/>
      <c r="N579" s="16"/>
    </row>
    <row r="580" ht="14.25" customHeight="1">
      <c r="C580" s="50"/>
      <c r="D580" s="50"/>
      <c r="E580" s="50"/>
      <c r="F580" s="50"/>
      <c r="N580" s="16"/>
    </row>
    <row r="581" ht="14.25" customHeight="1">
      <c r="C581" s="50"/>
      <c r="D581" s="50"/>
      <c r="E581" s="50"/>
      <c r="F581" s="50"/>
      <c r="N581" s="16"/>
    </row>
    <row r="582" ht="14.25" customHeight="1">
      <c r="C582" s="50"/>
      <c r="D582" s="50"/>
      <c r="E582" s="50"/>
      <c r="F582" s="50"/>
      <c r="N582" s="16"/>
    </row>
    <row r="583" ht="14.25" customHeight="1">
      <c r="C583" s="50"/>
      <c r="D583" s="50"/>
      <c r="E583" s="50"/>
      <c r="F583" s="50"/>
      <c r="N583" s="16"/>
    </row>
    <row r="584" ht="14.25" customHeight="1">
      <c r="C584" s="50"/>
      <c r="D584" s="50"/>
      <c r="E584" s="50"/>
      <c r="F584" s="50"/>
      <c r="N584" s="16"/>
    </row>
    <row r="585" ht="14.25" customHeight="1">
      <c r="C585" s="50"/>
      <c r="D585" s="50"/>
      <c r="E585" s="50"/>
      <c r="F585" s="50"/>
      <c r="N585" s="16"/>
    </row>
    <row r="586" ht="14.25" customHeight="1">
      <c r="C586" s="50"/>
      <c r="D586" s="50"/>
      <c r="E586" s="50"/>
      <c r="F586" s="50"/>
      <c r="N586" s="16"/>
    </row>
    <row r="587" ht="14.25" customHeight="1">
      <c r="C587" s="50"/>
      <c r="D587" s="50"/>
      <c r="E587" s="50"/>
      <c r="F587" s="50"/>
      <c r="N587" s="16"/>
    </row>
    <row r="588" ht="14.25" customHeight="1">
      <c r="C588" s="50"/>
      <c r="D588" s="50"/>
      <c r="E588" s="50"/>
      <c r="F588" s="50"/>
      <c r="N588" s="16"/>
    </row>
    <row r="589" ht="14.25" customHeight="1">
      <c r="C589" s="50"/>
      <c r="D589" s="50"/>
      <c r="E589" s="50"/>
      <c r="F589" s="50"/>
      <c r="N589" s="16"/>
    </row>
    <row r="590" ht="14.25" customHeight="1">
      <c r="C590" s="50"/>
      <c r="D590" s="50"/>
      <c r="E590" s="50"/>
      <c r="F590" s="50"/>
      <c r="N590" s="16"/>
    </row>
    <row r="591" ht="14.25" customHeight="1">
      <c r="C591" s="50"/>
      <c r="D591" s="50"/>
      <c r="E591" s="50"/>
      <c r="F591" s="50"/>
      <c r="N591" s="16"/>
    </row>
    <row r="592" ht="14.25" customHeight="1">
      <c r="C592" s="50"/>
      <c r="D592" s="50"/>
      <c r="E592" s="50"/>
      <c r="F592" s="50"/>
      <c r="N592" s="16"/>
    </row>
    <row r="593" ht="14.25" customHeight="1">
      <c r="C593" s="50"/>
      <c r="D593" s="50"/>
      <c r="E593" s="50"/>
      <c r="F593" s="50"/>
      <c r="N593" s="16"/>
    </row>
    <row r="594" ht="14.25" customHeight="1">
      <c r="C594" s="50"/>
      <c r="D594" s="50"/>
      <c r="E594" s="50"/>
      <c r="F594" s="50"/>
      <c r="N594" s="16"/>
    </row>
    <row r="595" ht="14.25" customHeight="1">
      <c r="C595" s="50"/>
      <c r="D595" s="50"/>
      <c r="E595" s="50"/>
      <c r="F595" s="50"/>
      <c r="N595" s="16"/>
    </row>
    <row r="596" ht="14.25" customHeight="1">
      <c r="C596" s="50"/>
      <c r="D596" s="50"/>
      <c r="E596" s="50"/>
      <c r="F596" s="50"/>
      <c r="N596" s="16"/>
    </row>
    <row r="597" ht="14.25" customHeight="1">
      <c r="C597" s="50"/>
      <c r="D597" s="50"/>
      <c r="E597" s="50"/>
      <c r="F597" s="50"/>
      <c r="N597" s="16"/>
    </row>
    <row r="598" ht="14.25" customHeight="1">
      <c r="C598" s="50"/>
      <c r="D598" s="50"/>
      <c r="E598" s="50"/>
      <c r="F598" s="50"/>
      <c r="N598" s="16"/>
    </row>
    <row r="599" ht="14.25" customHeight="1">
      <c r="C599" s="50"/>
      <c r="D599" s="50"/>
      <c r="E599" s="50"/>
      <c r="F599" s="50"/>
      <c r="N599" s="16"/>
    </row>
    <row r="600" ht="14.25" customHeight="1">
      <c r="C600" s="50"/>
      <c r="D600" s="50"/>
      <c r="E600" s="50"/>
      <c r="F600" s="50"/>
      <c r="N600" s="16"/>
    </row>
    <row r="601" ht="14.25" customHeight="1">
      <c r="C601" s="50"/>
      <c r="D601" s="50"/>
      <c r="E601" s="50"/>
      <c r="F601" s="50"/>
      <c r="N601" s="16"/>
    </row>
    <row r="602" ht="14.25" customHeight="1">
      <c r="C602" s="50"/>
      <c r="D602" s="50"/>
      <c r="E602" s="50"/>
      <c r="F602" s="50"/>
      <c r="N602" s="16"/>
    </row>
    <row r="603" ht="14.25" customHeight="1">
      <c r="C603" s="50"/>
      <c r="D603" s="50"/>
      <c r="E603" s="50"/>
      <c r="F603" s="50"/>
      <c r="N603" s="16"/>
    </row>
    <row r="604" ht="14.25" customHeight="1">
      <c r="C604" s="50"/>
      <c r="D604" s="50"/>
      <c r="E604" s="50"/>
      <c r="F604" s="50"/>
      <c r="N604" s="16"/>
    </row>
    <row r="605" ht="14.25" customHeight="1">
      <c r="C605" s="50"/>
      <c r="D605" s="50"/>
      <c r="E605" s="50"/>
      <c r="F605" s="50"/>
      <c r="N605" s="16"/>
    </row>
    <row r="606" ht="14.25" customHeight="1">
      <c r="C606" s="50"/>
      <c r="D606" s="50"/>
      <c r="E606" s="50"/>
      <c r="F606" s="50"/>
      <c r="N606" s="16"/>
    </row>
    <row r="607" ht="14.25" customHeight="1">
      <c r="C607" s="50"/>
      <c r="D607" s="50"/>
      <c r="E607" s="50"/>
      <c r="F607" s="50"/>
      <c r="N607" s="16"/>
    </row>
    <row r="608" ht="14.25" customHeight="1">
      <c r="C608" s="50"/>
      <c r="D608" s="50"/>
      <c r="E608" s="50"/>
      <c r="F608" s="50"/>
      <c r="N608" s="16"/>
    </row>
    <row r="609" ht="14.25" customHeight="1">
      <c r="C609" s="50"/>
      <c r="D609" s="50"/>
      <c r="E609" s="50"/>
      <c r="F609" s="50"/>
      <c r="N609" s="16"/>
    </row>
    <row r="610" ht="14.25" customHeight="1">
      <c r="C610" s="50"/>
      <c r="D610" s="50"/>
      <c r="E610" s="50"/>
      <c r="F610" s="50"/>
      <c r="N610" s="16"/>
    </row>
    <row r="611" ht="14.25" customHeight="1">
      <c r="C611" s="50"/>
      <c r="D611" s="50"/>
      <c r="E611" s="50"/>
      <c r="F611" s="50"/>
      <c r="N611" s="16"/>
    </row>
    <row r="612" ht="14.25" customHeight="1">
      <c r="C612" s="50"/>
      <c r="D612" s="50"/>
      <c r="E612" s="50"/>
      <c r="F612" s="50"/>
      <c r="N612" s="16"/>
    </row>
    <row r="613" ht="14.25" customHeight="1">
      <c r="C613" s="50"/>
      <c r="D613" s="50"/>
      <c r="E613" s="50"/>
      <c r="F613" s="50"/>
      <c r="N613" s="16"/>
    </row>
    <row r="614" ht="14.25" customHeight="1">
      <c r="C614" s="50"/>
      <c r="D614" s="50"/>
      <c r="E614" s="50"/>
      <c r="F614" s="50"/>
      <c r="N614" s="16"/>
    </row>
    <row r="615" ht="14.25" customHeight="1">
      <c r="C615" s="50"/>
      <c r="D615" s="50"/>
      <c r="E615" s="50"/>
      <c r="F615" s="50"/>
      <c r="N615" s="16"/>
    </row>
    <row r="616" ht="14.25" customHeight="1">
      <c r="C616" s="50"/>
      <c r="D616" s="50"/>
      <c r="E616" s="50"/>
      <c r="F616" s="50"/>
      <c r="N616" s="16"/>
    </row>
    <row r="617" ht="14.25" customHeight="1">
      <c r="C617" s="50"/>
      <c r="D617" s="50"/>
      <c r="E617" s="50"/>
      <c r="F617" s="50"/>
      <c r="N617" s="16"/>
    </row>
    <row r="618" ht="14.25" customHeight="1">
      <c r="C618" s="50"/>
      <c r="D618" s="50"/>
      <c r="E618" s="50"/>
      <c r="F618" s="50"/>
      <c r="N618" s="16"/>
    </row>
    <row r="619" ht="14.25" customHeight="1">
      <c r="C619" s="50"/>
      <c r="D619" s="50"/>
      <c r="E619" s="50"/>
      <c r="F619" s="50"/>
      <c r="N619" s="16"/>
    </row>
    <row r="620" ht="14.25" customHeight="1">
      <c r="C620" s="50"/>
      <c r="D620" s="50"/>
      <c r="E620" s="50"/>
      <c r="F620" s="50"/>
      <c r="N620" s="16"/>
    </row>
    <row r="621" ht="14.25" customHeight="1">
      <c r="C621" s="50"/>
      <c r="D621" s="50"/>
      <c r="E621" s="50"/>
      <c r="F621" s="50"/>
      <c r="N621" s="16"/>
    </row>
    <row r="622" ht="14.25" customHeight="1">
      <c r="C622" s="50"/>
      <c r="D622" s="50"/>
      <c r="E622" s="50"/>
      <c r="F622" s="50"/>
      <c r="N622" s="16"/>
    </row>
    <row r="623" ht="14.25" customHeight="1">
      <c r="C623" s="50"/>
      <c r="D623" s="50"/>
      <c r="E623" s="50"/>
      <c r="F623" s="50"/>
      <c r="N623" s="16"/>
    </row>
    <row r="624" ht="14.25" customHeight="1">
      <c r="C624" s="50"/>
      <c r="D624" s="50"/>
      <c r="E624" s="50"/>
      <c r="F624" s="50"/>
      <c r="N624" s="16"/>
    </row>
    <row r="625" ht="14.25" customHeight="1">
      <c r="C625" s="50"/>
      <c r="D625" s="50"/>
      <c r="E625" s="50"/>
      <c r="F625" s="50"/>
      <c r="N625" s="16"/>
    </row>
    <row r="626" ht="14.25" customHeight="1">
      <c r="C626" s="50"/>
      <c r="D626" s="50"/>
      <c r="E626" s="50"/>
      <c r="F626" s="50"/>
      <c r="N626" s="16"/>
    </row>
    <row r="627" ht="14.25" customHeight="1">
      <c r="C627" s="50"/>
      <c r="D627" s="50"/>
      <c r="E627" s="50"/>
      <c r="F627" s="50"/>
      <c r="N627" s="16"/>
    </row>
    <row r="628" ht="14.25" customHeight="1">
      <c r="C628" s="50"/>
      <c r="D628" s="50"/>
      <c r="E628" s="50"/>
      <c r="F628" s="50"/>
      <c r="N628" s="16"/>
    </row>
    <row r="629" ht="14.25" customHeight="1">
      <c r="C629" s="50"/>
      <c r="D629" s="50"/>
      <c r="E629" s="50"/>
      <c r="F629" s="50"/>
      <c r="N629" s="16"/>
    </row>
    <row r="630" ht="14.25" customHeight="1">
      <c r="C630" s="50"/>
      <c r="D630" s="50"/>
      <c r="E630" s="50"/>
      <c r="F630" s="50"/>
      <c r="N630" s="16"/>
    </row>
    <row r="631" ht="14.25" customHeight="1">
      <c r="C631" s="50"/>
      <c r="D631" s="50"/>
      <c r="E631" s="50"/>
      <c r="F631" s="50"/>
      <c r="N631" s="16"/>
    </row>
    <row r="632" ht="14.25" customHeight="1">
      <c r="C632" s="50"/>
      <c r="D632" s="50"/>
      <c r="E632" s="50"/>
      <c r="F632" s="50"/>
      <c r="N632" s="16"/>
    </row>
    <row r="633" ht="14.25" customHeight="1">
      <c r="C633" s="50"/>
      <c r="D633" s="50"/>
      <c r="E633" s="50"/>
      <c r="F633" s="50"/>
      <c r="N633" s="16"/>
    </row>
    <row r="634" ht="14.25" customHeight="1">
      <c r="C634" s="50"/>
      <c r="D634" s="50"/>
      <c r="E634" s="50"/>
      <c r="F634" s="50"/>
      <c r="N634" s="16"/>
    </row>
    <row r="635" ht="14.25" customHeight="1">
      <c r="C635" s="50"/>
      <c r="D635" s="50"/>
      <c r="E635" s="50"/>
      <c r="F635" s="50"/>
      <c r="N635" s="16"/>
    </row>
    <row r="636" ht="14.25" customHeight="1">
      <c r="C636" s="50"/>
      <c r="D636" s="50"/>
      <c r="E636" s="50"/>
      <c r="F636" s="50"/>
      <c r="N636" s="16"/>
    </row>
    <row r="637" ht="14.25" customHeight="1">
      <c r="C637" s="50"/>
      <c r="D637" s="50"/>
      <c r="E637" s="50"/>
      <c r="F637" s="50"/>
      <c r="N637" s="16"/>
    </row>
    <row r="638" ht="14.25" customHeight="1">
      <c r="C638" s="50"/>
      <c r="D638" s="50"/>
      <c r="E638" s="50"/>
      <c r="F638" s="50"/>
      <c r="N638" s="16"/>
    </row>
    <row r="639" ht="14.25" customHeight="1">
      <c r="C639" s="50"/>
      <c r="D639" s="50"/>
      <c r="E639" s="50"/>
      <c r="F639" s="50"/>
      <c r="N639" s="16"/>
    </row>
    <row r="640" ht="14.25" customHeight="1">
      <c r="C640" s="50"/>
      <c r="D640" s="50"/>
      <c r="E640" s="50"/>
      <c r="F640" s="50"/>
      <c r="N640" s="16"/>
    </row>
    <row r="641" ht="14.25" customHeight="1">
      <c r="C641" s="50"/>
      <c r="D641" s="50"/>
      <c r="E641" s="50"/>
      <c r="F641" s="50"/>
      <c r="N641" s="16"/>
    </row>
    <row r="642" ht="14.25" customHeight="1">
      <c r="C642" s="50"/>
      <c r="D642" s="50"/>
      <c r="E642" s="50"/>
      <c r="F642" s="50"/>
      <c r="N642" s="16"/>
    </row>
    <row r="643" ht="14.25" customHeight="1">
      <c r="C643" s="50"/>
      <c r="D643" s="50"/>
      <c r="E643" s="50"/>
      <c r="F643" s="50"/>
      <c r="N643" s="16"/>
    </row>
    <row r="644" ht="14.25" customHeight="1">
      <c r="C644" s="50"/>
      <c r="D644" s="50"/>
      <c r="E644" s="50"/>
      <c r="F644" s="50"/>
      <c r="N644" s="16"/>
    </row>
    <row r="645" ht="14.25" customHeight="1">
      <c r="C645" s="50"/>
      <c r="D645" s="50"/>
      <c r="E645" s="50"/>
      <c r="F645" s="50"/>
      <c r="N645" s="16"/>
    </row>
    <row r="646" ht="14.25" customHeight="1">
      <c r="C646" s="50"/>
      <c r="D646" s="50"/>
      <c r="E646" s="50"/>
      <c r="F646" s="50"/>
      <c r="N646" s="16"/>
    </row>
    <row r="647" ht="14.25" customHeight="1">
      <c r="C647" s="50"/>
      <c r="D647" s="50"/>
      <c r="E647" s="50"/>
      <c r="F647" s="50"/>
      <c r="N647" s="16"/>
    </row>
    <row r="648" ht="14.25" customHeight="1">
      <c r="C648" s="50"/>
      <c r="D648" s="50"/>
      <c r="E648" s="50"/>
      <c r="F648" s="50"/>
      <c r="N648" s="16"/>
    </row>
    <row r="649" ht="14.25" customHeight="1">
      <c r="C649" s="50"/>
      <c r="D649" s="50"/>
      <c r="E649" s="50"/>
      <c r="F649" s="50"/>
      <c r="N649" s="16"/>
    </row>
    <row r="650" ht="14.25" customHeight="1">
      <c r="C650" s="50"/>
      <c r="D650" s="50"/>
      <c r="E650" s="50"/>
      <c r="F650" s="50"/>
      <c r="N650" s="16"/>
    </row>
    <row r="651" ht="14.25" customHeight="1">
      <c r="C651" s="50"/>
      <c r="D651" s="50"/>
      <c r="E651" s="50"/>
      <c r="F651" s="50"/>
      <c r="N651" s="16"/>
    </row>
    <row r="652" ht="14.25" customHeight="1">
      <c r="C652" s="50"/>
      <c r="D652" s="50"/>
      <c r="E652" s="50"/>
      <c r="F652" s="50"/>
      <c r="N652" s="16"/>
    </row>
    <row r="653" ht="14.25" customHeight="1">
      <c r="C653" s="50"/>
      <c r="D653" s="50"/>
      <c r="E653" s="50"/>
      <c r="F653" s="50"/>
      <c r="N653" s="16"/>
    </row>
    <row r="654" ht="14.25" customHeight="1">
      <c r="C654" s="50"/>
      <c r="D654" s="50"/>
      <c r="E654" s="50"/>
      <c r="F654" s="50"/>
      <c r="N654" s="16"/>
    </row>
    <row r="655" ht="14.25" customHeight="1">
      <c r="C655" s="50"/>
      <c r="D655" s="50"/>
      <c r="E655" s="50"/>
      <c r="F655" s="50"/>
      <c r="N655" s="16"/>
    </row>
    <row r="656" ht="14.25" customHeight="1">
      <c r="C656" s="50"/>
      <c r="D656" s="50"/>
      <c r="E656" s="50"/>
      <c r="F656" s="50"/>
      <c r="N656" s="16"/>
    </row>
    <row r="657" ht="14.25" customHeight="1">
      <c r="C657" s="50"/>
      <c r="D657" s="50"/>
      <c r="E657" s="50"/>
      <c r="F657" s="50"/>
      <c r="N657" s="16"/>
    </row>
    <row r="658" ht="14.25" customHeight="1">
      <c r="C658" s="50"/>
      <c r="D658" s="50"/>
      <c r="E658" s="50"/>
      <c r="F658" s="50"/>
      <c r="N658" s="16"/>
    </row>
    <row r="659" ht="14.25" customHeight="1">
      <c r="C659" s="50"/>
      <c r="D659" s="50"/>
      <c r="E659" s="50"/>
      <c r="F659" s="50"/>
      <c r="N659" s="16"/>
    </row>
    <row r="660" ht="14.25" customHeight="1">
      <c r="C660" s="50"/>
      <c r="D660" s="50"/>
      <c r="E660" s="50"/>
      <c r="F660" s="50"/>
      <c r="N660" s="16"/>
    </row>
    <row r="661" ht="14.25" customHeight="1">
      <c r="C661" s="50"/>
      <c r="D661" s="50"/>
      <c r="E661" s="50"/>
      <c r="F661" s="50"/>
      <c r="N661" s="16"/>
    </row>
    <row r="662" ht="14.25" customHeight="1">
      <c r="C662" s="50"/>
      <c r="D662" s="50"/>
      <c r="E662" s="50"/>
      <c r="F662" s="50"/>
      <c r="N662" s="16"/>
    </row>
    <row r="663" ht="14.25" customHeight="1">
      <c r="C663" s="50"/>
      <c r="D663" s="50"/>
      <c r="E663" s="50"/>
      <c r="F663" s="50"/>
      <c r="N663" s="16"/>
    </row>
    <row r="664" ht="14.25" customHeight="1">
      <c r="C664" s="50"/>
      <c r="D664" s="50"/>
      <c r="E664" s="50"/>
      <c r="F664" s="50"/>
      <c r="N664" s="16"/>
    </row>
    <row r="665" ht="14.25" customHeight="1">
      <c r="C665" s="50"/>
      <c r="D665" s="50"/>
      <c r="E665" s="50"/>
      <c r="F665" s="50"/>
      <c r="N665" s="16"/>
    </row>
    <row r="666" ht="14.25" customHeight="1">
      <c r="C666" s="50"/>
      <c r="D666" s="50"/>
      <c r="E666" s="50"/>
      <c r="F666" s="50"/>
      <c r="N666" s="16"/>
    </row>
    <row r="667" ht="14.25" customHeight="1">
      <c r="C667" s="50"/>
      <c r="D667" s="50"/>
      <c r="E667" s="50"/>
      <c r="F667" s="50"/>
      <c r="N667" s="16"/>
    </row>
    <row r="668" ht="14.25" customHeight="1">
      <c r="C668" s="50"/>
      <c r="D668" s="50"/>
      <c r="E668" s="50"/>
      <c r="F668" s="50"/>
      <c r="N668" s="16"/>
    </row>
    <row r="669" ht="14.25" customHeight="1">
      <c r="C669" s="50"/>
      <c r="D669" s="50"/>
      <c r="E669" s="50"/>
      <c r="F669" s="50"/>
      <c r="N669" s="16"/>
    </row>
    <row r="670" ht="14.25" customHeight="1">
      <c r="C670" s="50"/>
      <c r="D670" s="50"/>
      <c r="E670" s="50"/>
      <c r="F670" s="50"/>
      <c r="N670" s="16"/>
    </row>
    <row r="671" ht="14.25" customHeight="1">
      <c r="C671" s="50"/>
      <c r="D671" s="50"/>
      <c r="E671" s="50"/>
      <c r="F671" s="50"/>
      <c r="N671" s="16"/>
    </row>
    <row r="672" ht="14.25" customHeight="1">
      <c r="C672" s="50"/>
      <c r="D672" s="50"/>
      <c r="E672" s="50"/>
      <c r="F672" s="50"/>
      <c r="N672" s="16"/>
    </row>
    <row r="673" ht="14.25" customHeight="1">
      <c r="C673" s="50"/>
      <c r="D673" s="50"/>
      <c r="E673" s="50"/>
      <c r="F673" s="50"/>
      <c r="N673" s="16"/>
    </row>
    <row r="674" ht="14.25" customHeight="1">
      <c r="C674" s="50"/>
      <c r="D674" s="50"/>
      <c r="E674" s="50"/>
      <c r="F674" s="50"/>
      <c r="N674" s="16"/>
    </row>
    <row r="675" ht="14.25" customHeight="1">
      <c r="C675" s="50"/>
      <c r="D675" s="50"/>
      <c r="E675" s="50"/>
      <c r="F675" s="50"/>
      <c r="N675" s="16"/>
    </row>
    <row r="676" ht="14.25" customHeight="1">
      <c r="C676" s="50"/>
      <c r="D676" s="50"/>
      <c r="E676" s="50"/>
      <c r="F676" s="50"/>
      <c r="N676" s="16"/>
    </row>
    <row r="677" ht="14.25" customHeight="1">
      <c r="C677" s="50"/>
      <c r="D677" s="50"/>
      <c r="E677" s="50"/>
      <c r="F677" s="50"/>
      <c r="N677" s="16"/>
    </row>
    <row r="678" ht="14.25" customHeight="1">
      <c r="C678" s="50"/>
      <c r="D678" s="50"/>
      <c r="E678" s="50"/>
      <c r="F678" s="50"/>
      <c r="N678" s="16"/>
    </row>
    <row r="679" ht="14.25" customHeight="1">
      <c r="C679" s="50"/>
      <c r="D679" s="50"/>
      <c r="E679" s="50"/>
      <c r="F679" s="50"/>
      <c r="N679" s="16"/>
    </row>
    <row r="680" ht="14.25" customHeight="1">
      <c r="C680" s="50"/>
      <c r="D680" s="50"/>
      <c r="E680" s="50"/>
      <c r="F680" s="50"/>
      <c r="N680" s="16"/>
    </row>
    <row r="681" ht="14.25" customHeight="1">
      <c r="C681" s="50"/>
      <c r="D681" s="50"/>
      <c r="E681" s="50"/>
      <c r="F681" s="50"/>
      <c r="N681" s="16"/>
    </row>
    <row r="682" ht="14.25" customHeight="1">
      <c r="C682" s="50"/>
      <c r="D682" s="50"/>
      <c r="E682" s="50"/>
      <c r="F682" s="50"/>
      <c r="N682" s="16"/>
    </row>
    <row r="683" ht="14.25" customHeight="1">
      <c r="C683" s="50"/>
      <c r="D683" s="50"/>
      <c r="E683" s="50"/>
      <c r="F683" s="50"/>
      <c r="N683" s="16"/>
    </row>
    <row r="684" ht="14.25" customHeight="1">
      <c r="C684" s="50"/>
      <c r="D684" s="50"/>
      <c r="E684" s="50"/>
      <c r="F684" s="50"/>
      <c r="N684" s="16"/>
    </row>
    <row r="685" ht="14.25" customHeight="1">
      <c r="C685" s="50"/>
      <c r="D685" s="50"/>
      <c r="E685" s="50"/>
      <c r="F685" s="50"/>
      <c r="N685" s="16"/>
    </row>
    <row r="686" ht="14.25" customHeight="1">
      <c r="C686" s="50"/>
      <c r="D686" s="50"/>
      <c r="E686" s="50"/>
      <c r="F686" s="50"/>
      <c r="N686" s="16"/>
    </row>
    <row r="687" ht="14.25" customHeight="1">
      <c r="C687" s="50"/>
      <c r="D687" s="50"/>
      <c r="E687" s="50"/>
      <c r="F687" s="50"/>
      <c r="N687" s="16"/>
    </row>
    <row r="688" ht="14.25" customHeight="1">
      <c r="C688" s="50"/>
      <c r="D688" s="50"/>
      <c r="E688" s="50"/>
      <c r="F688" s="50"/>
      <c r="N688" s="16"/>
    </row>
    <row r="689" ht="14.25" customHeight="1">
      <c r="C689" s="50"/>
      <c r="D689" s="50"/>
      <c r="E689" s="50"/>
      <c r="F689" s="50"/>
      <c r="N689" s="16"/>
    </row>
    <row r="690" ht="14.25" customHeight="1">
      <c r="C690" s="50"/>
      <c r="D690" s="50"/>
      <c r="E690" s="50"/>
      <c r="F690" s="50"/>
      <c r="N690" s="16"/>
    </row>
    <row r="691" ht="14.25" customHeight="1">
      <c r="C691" s="50"/>
      <c r="D691" s="50"/>
      <c r="E691" s="50"/>
      <c r="F691" s="50"/>
      <c r="N691" s="16"/>
    </row>
    <row r="692" ht="14.25" customHeight="1">
      <c r="C692" s="50"/>
      <c r="D692" s="50"/>
      <c r="E692" s="50"/>
      <c r="F692" s="50"/>
      <c r="N692" s="16"/>
    </row>
    <row r="693" ht="14.25" customHeight="1">
      <c r="C693" s="50"/>
      <c r="D693" s="50"/>
      <c r="E693" s="50"/>
      <c r="F693" s="50"/>
      <c r="N693" s="16"/>
    </row>
    <row r="694" ht="14.25" customHeight="1">
      <c r="C694" s="50"/>
      <c r="D694" s="50"/>
      <c r="E694" s="50"/>
      <c r="F694" s="50"/>
      <c r="N694" s="16"/>
    </row>
    <row r="695" ht="14.25" customHeight="1">
      <c r="C695" s="50"/>
      <c r="D695" s="50"/>
      <c r="E695" s="50"/>
      <c r="F695" s="50"/>
      <c r="N695" s="16"/>
    </row>
    <row r="696" ht="14.25" customHeight="1">
      <c r="C696" s="50"/>
      <c r="D696" s="50"/>
      <c r="E696" s="50"/>
      <c r="F696" s="50"/>
      <c r="N696" s="16"/>
    </row>
    <row r="697" ht="14.25" customHeight="1">
      <c r="C697" s="50"/>
      <c r="D697" s="50"/>
      <c r="E697" s="50"/>
      <c r="F697" s="50"/>
      <c r="N697" s="16"/>
    </row>
    <row r="698" ht="14.25" customHeight="1">
      <c r="C698" s="50"/>
      <c r="D698" s="50"/>
      <c r="E698" s="50"/>
      <c r="F698" s="50"/>
      <c r="N698" s="16"/>
    </row>
    <row r="699" ht="14.25" customHeight="1">
      <c r="C699" s="50"/>
      <c r="D699" s="50"/>
      <c r="E699" s="50"/>
      <c r="F699" s="50"/>
      <c r="N699" s="16"/>
    </row>
    <row r="700" ht="14.25" customHeight="1">
      <c r="C700" s="50"/>
      <c r="D700" s="50"/>
      <c r="E700" s="50"/>
      <c r="F700" s="50"/>
      <c r="N700" s="16"/>
    </row>
    <row r="701" ht="14.25" customHeight="1">
      <c r="C701" s="50"/>
      <c r="D701" s="50"/>
      <c r="E701" s="50"/>
      <c r="F701" s="50"/>
      <c r="N701" s="16"/>
    </row>
    <row r="702" ht="14.25" customHeight="1">
      <c r="C702" s="50"/>
      <c r="D702" s="50"/>
      <c r="E702" s="50"/>
      <c r="F702" s="50"/>
      <c r="N702" s="16"/>
    </row>
    <row r="703" ht="14.25" customHeight="1">
      <c r="C703" s="50"/>
      <c r="D703" s="50"/>
      <c r="E703" s="50"/>
      <c r="F703" s="50"/>
      <c r="N703" s="16"/>
    </row>
    <row r="704" ht="14.25" customHeight="1">
      <c r="C704" s="50"/>
      <c r="D704" s="50"/>
      <c r="E704" s="50"/>
      <c r="F704" s="50"/>
      <c r="N704" s="16"/>
    </row>
    <row r="705" ht="14.25" customHeight="1">
      <c r="C705" s="50"/>
      <c r="D705" s="50"/>
      <c r="E705" s="50"/>
      <c r="F705" s="50"/>
      <c r="N705" s="16"/>
    </row>
    <row r="706" ht="14.25" customHeight="1">
      <c r="C706" s="50"/>
      <c r="D706" s="50"/>
      <c r="E706" s="50"/>
      <c r="F706" s="50"/>
      <c r="N706" s="16"/>
    </row>
    <row r="707" ht="14.25" customHeight="1">
      <c r="C707" s="50"/>
      <c r="D707" s="50"/>
      <c r="E707" s="50"/>
      <c r="F707" s="50"/>
      <c r="N707" s="16"/>
    </row>
    <row r="708" ht="14.25" customHeight="1">
      <c r="C708" s="50"/>
      <c r="D708" s="50"/>
      <c r="E708" s="50"/>
      <c r="F708" s="50"/>
      <c r="N708" s="16"/>
    </row>
    <row r="709" ht="14.25" customHeight="1">
      <c r="C709" s="50"/>
      <c r="D709" s="50"/>
      <c r="E709" s="50"/>
      <c r="F709" s="50"/>
      <c r="N709" s="16"/>
    </row>
    <row r="710" ht="14.25" customHeight="1">
      <c r="C710" s="50"/>
      <c r="D710" s="50"/>
      <c r="E710" s="50"/>
      <c r="F710" s="50"/>
      <c r="N710" s="16"/>
    </row>
    <row r="711" ht="14.25" customHeight="1">
      <c r="C711" s="50"/>
      <c r="D711" s="50"/>
      <c r="E711" s="50"/>
      <c r="F711" s="50"/>
      <c r="N711" s="16"/>
    </row>
    <row r="712" ht="14.25" customHeight="1">
      <c r="C712" s="50"/>
      <c r="D712" s="50"/>
      <c r="E712" s="50"/>
      <c r="F712" s="50"/>
      <c r="N712" s="16"/>
    </row>
    <row r="713" ht="14.25" customHeight="1">
      <c r="C713" s="50"/>
      <c r="D713" s="50"/>
      <c r="E713" s="50"/>
      <c r="F713" s="50"/>
      <c r="N713" s="16"/>
    </row>
    <row r="714" ht="14.25" customHeight="1">
      <c r="C714" s="50"/>
      <c r="D714" s="50"/>
      <c r="E714" s="50"/>
      <c r="F714" s="50"/>
      <c r="N714" s="16"/>
    </row>
    <row r="715" ht="14.25" customHeight="1">
      <c r="C715" s="50"/>
      <c r="D715" s="50"/>
      <c r="E715" s="50"/>
      <c r="F715" s="50"/>
      <c r="N715" s="16"/>
    </row>
    <row r="716" ht="14.25" customHeight="1">
      <c r="C716" s="50"/>
      <c r="D716" s="50"/>
      <c r="E716" s="50"/>
      <c r="F716" s="50"/>
      <c r="N716" s="16"/>
    </row>
    <row r="717" ht="14.25" customHeight="1">
      <c r="C717" s="50"/>
      <c r="D717" s="50"/>
      <c r="E717" s="50"/>
      <c r="F717" s="50"/>
      <c r="N717" s="16"/>
    </row>
    <row r="718" ht="14.25" customHeight="1">
      <c r="C718" s="50"/>
      <c r="D718" s="50"/>
      <c r="E718" s="50"/>
      <c r="F718" s="50"/>
      <c r="N718" s="16"/>
    </row>
    <row r="719" ht="14.25" customHeight="1">
      <c r="C719" s="50"/>
      <c r="D719" s="50"/>
      <c r="E719" s="50"/>
      <c r="F719" s="50"/>
      <c r="N719" s="16"/>
    </row>
    <row r="720" ht="14.25" customHeight="1">
      <c r="C720" s="50"/>
      <c r="D720" s="50"/>
      <c r="E720" s="50"/>
      <c r="F720" s="50"/>
      <c r="N720" s="16"/>
    </row>
    <row r="721" ht="14.25" customHeight="1">
      <c r="C721" s="50"/>
      <c r="D721" s="50"/>
      <c r="E721" s="50"/>
      <c r="F721" s="50"/>
      <c r="N721" s="16"/>
    </row>
    <row r="722" ht="14.25" customHeight="1">
      <c r="C722" s="50"/>
      <c r="D722" s="50"/>
      <c r="E722" s="50"/>
      <c r="F722" s="50"/>
      <c r="N722" s="16"/>
    </row>
    <row r="723" ht="14.25" customHeight="1">
      <c r="C723" s="50"/>
      <c r="D723" s="50"/>
      <c r="E723" s="50"/>
      <c r="F723" s="50"/>
      <c r="N723" s="16"/>
    </row>
    <row r="724" ht="14.25" customHeight="1">
      <c r="C724" s="50"/>
      <c r="D724" s="50"/>
      <c r="E724" s="50"/>
      <c r="F724" s="50"/>
      <c r="N724" s="16"/>
    </row>
    <row r="725" ht="14.25" customHeight="1">
      <c r="C725" s="50"/>
      <c r="D725" s="50"/>
      <c r="E725" s="50"/>
      <c r="F725" s="50"/>
      <c r="N725" s="16"/>
    </row>
    <row r="726" ht="14.25" customHeight="1">
      <c r="C726" s="50"/>
      <c r="D726" s="50"/>
      <c r="E726" s="50"/>
      <c r="F726" s="50"/>
      <c r="N726" s="16"/>
    </row>
    <row r="727" ht="14.25" customHeight="1">
      <c r="C727" s="50"/>
      <c r="D727" s="50"/>
      <c r="E727" s="50"/>
      <c r="F727" s="50"/>
      <c r="N727" s="16"/>
    </row>
    <row r="728" ht="14.25" customHeight="1">
      <c r="C728" s="50"/>
      <c r="D728" s="50"/>
      <c r="E728" s="50"/>
      <c r="F728" s="50"/>
      <c r="N728" s="16"/>
    </row>
    <row r="729" ht="14.25" customHeight="1">
      <c r="C729" s="50"/>
      <c r="D729" s="50"/>
      <c r="E729" s="50"/>
      <c r="F729" s="50"/>
      <c r="N729" s="16"/>
    </row>
    <row r="730" ht="14.25" customHeight="1">
      <c r="C730" s="50"/>
      <c r="D730" s="50"/>
      <c r="E730" s="50"/>
      <c r="F730" s="50"/>
      <c r="N730" s="16"/>
    </row>
    <row r="731" ht="14.25" customHeight="1">
      <c r="C731" s="50"/>
      <c r="D731" s="50"/>
      <c r="E731" s="50"/>
      <c r="F731" s="50"/>
      <c r="N731" s="16"/>
    </row>
    <row r="732" ht="14.25" customHeight="1">
      <c r="C732" s="50"/>
      <c r="D732" s="50"/>
      <c r="E732" s="50"/>
      <c r="F732" s="50"/>
      <c r="N732" s="16"/>
    </row>
    <row r="733" ht="14.25" customHeight="1">
      <c r="C733" s="50"/>
      <c r="D733" s="50"/>
      <c r="E733" s="50"/>
      <c r="F733" s="50"/>
      <c r="N733" s="16"/>
    </row>
    <row r="734" ht="14.25" customHeight="1">
      <c r="C734" s="50"/>
      <c r="D734" s="50"/>
      <c r="E734" s="50"/>
      <c r="F734" s="50"/>
      <c r="N734" s="16"/>
    </row>
    <row r="735" ht="14.25" customHeight="1">
      <c r="C735" s="50"/>
      <c r="D735" s="50"/>
      <c r="E735" s="50"/>
      <c r="F735" s="50"/>
      <c r="N735" s="16"/>
    </row>
    <row r="736" ht="14.25" customHeight="1">
      <c r="C736" s="50"/>
      <c r="D736" s="50"/>
      <c r="E736" s="50"/>
      <c r="F736" s="50"/>
      <c r="N736" s="16"/>
    </row>
    <row r="737" ht="14.25" customHeight="1">
      <c r="C737" s="50"/>
      <c r="D737" s="50"/>
      <c r="E737" s="50"/>
      <c r="F737" s="50"/>
      <c r="N737" s="16"/>
    </row>
    <row r="738" ht="14.25" customHeight="1">
      <c r="C738" s="50"/>
      <c r="D738" s="50"/>
      <c r="E738" s="50"/>
      <c r="F738" s="50"/>
      <c r="N738" s="16"/>
    </row>
    <row r="739" ht="14.25" customHeight="1">
      <c r="C739" s="50"/>
      <c r="D739" s="50"/>
      <c r="E739" s="50"/>
      <c r="F739" s="50"/>
      <c r="N739" s="16"/>
    </row>
    <row r="740" ht="14.25" customHeight="1">
      <c r="C740" s="50"/>
      <c r="D740" s="50"/>
      <c r="E740" s="50"/>
      <c r="F740" s="50"/>
      <c r="N740" s="16"/>
    </row>
    <row r="741" ht="14.25" customHeight="1">
      <c r="C741" s="50"/>
      <c r="D741" s="50"/>
      <c r="E741" s="50"/>
      <c r="F741" s="50"/>
      <c r="N741" s="16"/>
    </row>
    <row r="742" ht="14.25" customHeight="1">
      <c r="C742" s="50"/>
      <c r="D742" s="50"/>
      <c r="E742" s="50"/>
      <c r="F742" s="50"/>
      <c r="N742" s="16"/>
    </row>
    <row r="743" ht="14.25" customHeight="1">
      <c r="C743" s="50"/>
      <c r="D743" s="50"/>
      <c r="E743" s="50"/>
      <c r="F743" s="50"/>
      <c r="N743" s="16"/>
    </row>
    <row r="744" ht="14.25" customHeight="1">
      <c r="C744" s="50"/>
      <c r="D744" s="50"/>
      <c r="E744" s="50"/>
      <c r="F744" s="50"/>
      <c r="N744" s="16"/>
    </row>
    <row r="745" ht="14.25" customHeight="1">
      <c r="C745" s="50"/>
      <c r="D745" s="50"/>
      <c r="E745" s="50"/>
      <c r="F745" s="50"/>
      <c r="N745" s="16"/>
    </row>
    <row r="746" ht="14.25" customHeight="1">
      <c r="C746" s="50"/>
      <c r="D746" s="50"/>
      <c r="E746" s="50"/>
      <c r="F746" s="50"/>
      <c r="N746" s="16"/>
    </row>
    <row r="747" ht="14.25" customHeight="1">
      <c r="C747" s="50"/>
      <c r="D747" s="50"/>
      <c r="E747" s="50"/>
      <c r="F747" s="50"/>
      <c r="N747" s="16"/>
    </row>
    <row r="748" ht="14.25" customHeight="1">
      <c r="C748" s="50"/>
      <c r="D748" s="50"/>
      <c r="E748" s="50"/>
      <c r="F748" s="50"/>
      <c r="N748" s="16"/>
    </row>
    <row r="749" ht="14.25" customHeight="1">
      <c r="C749" s="50"/>
      <c r="D749" s="50"/>
      <c r="E749" s="50"/>
      <c r="F749" s="50"/>
      <c r="N749" s="16"/>
    </row>
    <row r="750" ht="14.25" customHeight="1">
      <c r="C750" s="50"/>
      <c r="D750" s="50"/>
      <c r="E750" s="50"/>
      <c r="F750" s="50"/>
      <c r="N750" s="16"/>
    </row>
    <row r="751" ht="14.25" customHeight="1">
      <c r="C751" s="50"/>
      <c r="D751" s="50"/>
      <c r="E751" s="50"/>
      <c r="F751" s="50"/>
      <c r="N751" s="16"/>
    </row>
    <row r="752" ht="14.25" customHeight="1">
      <c r="C752" s="50"/>
      <c r="D752" s="50"/>
      <c r="E752" s="50"/>
      <c r="F752" s="50"/>
      <c r="N752" s="16"/>
    </row>
    <row r="753" ht="14.25" customHeight="1">
      <c r="C753" s="50"/>
      <c r="D753" s="50"/>
      <c r="E753" s="50"/>
      <c r="F753" s="50"/>
      <c r="N753" s="16"/>
    </row>
    <row r="754" ht="14.25" customHeight="1">
      <c r="C754" s="50"/>
      <c r="D754" s="50"/>
      <c r="E754" s="50"/>
      <c r="F754" s="50"/>
      <c r="N754" s="16"/>
    </row>
    <row r="755" ht="14.25" customHeight="1">
      <c r="C755" s="50"/>
      <c r="D755" s="50"/>
      <c r="E755" s="50"/>
      <c r="F755" s="50"/>
      <c r="N755" s="16"/>
    </row>
    <row r="756" ht="14.25" customHeight="1">
      <c r="C756" s="50"/>
      <c r="D756" s="50"/>
      <c r="E756" s="50"/>
      <c r="F756" s="50"/>
      <c r="N756" s="16"/>
    </row>
    <row r="757" ht="14.25" customHeight="1">
      <c r="C757" s="50"/>
      <c r="D757" s="50"/>
      <c r="E757" s="50"/>
      <c r="F757" s="50"/>
      <c r="N757" s="16"/>
    </row>
    <row r="758" ht="14.25" customHeight="1">
      <c r="C758" s="50"/>
      <c r="D758" s="50"/>
      <c r="E758" s="50"/>
      <c r="F758" s="50"/>
      <c r="N758" s="16"/>
    </row>
    <row r="759" ht="14.25" customHeight="1">
      <c r="C759" s="50"/>
      <c r="D759" s="50"/>
      <c r="E759" s="50"/>
      <c r="F759" s="50"/>
      <c r="N759" s="16"/>
    </row>
    <row r="760" ht="14.25" customHeight="1">
      <c r="C760" s="50"/>
      <c r="D760" s="50"/>
      <c r="E760" s="50"/>
      <c r="F760" s="50"/>
      <c r="N760" s="16"/>
    </row>
    <row r="761" ht="14.25" customHeight="1">
      <c r="C761" s="50"/>
      <c r="D761" s="50"/>
      <c r="E761" s="50"/>
      <c r="F761" s="50"/>
      <c r="N761" s="16"/>
    </row>
    <row r="762" ht="14.25" customHeight="1">
      <c r="C762" s="50"/>
      <c r="D762" s="50"/>
      <c r="E762" s="50"/>
      <c r="F762" s="50"/>
      <c r="N762" s="16"/>
    </row>
    <row r="763" ht="14.25" customHeight="1">
      <c r="C763" s="50"/>
      <c r="D763" s="50"/>
      <c r="E763" s="50"/>
      <c r="F763" s="50"/>
      <c r="N763" s="16"/>
    </row>
    <row r="764" ht="14.25" customHeight="1">
      <c r="C764" s="50"/>
      <c r="D764" s="50"/>
      <c r="E764" s="50"/>
      <c r="F764" s="50"/>
      <c r="N764" s="16"/>
    </row>
    <row r="765" ht="14.25" customHeight="1">
      <c r="C765" s="50"/>
      <c r="D765" s="50"/>
      <c r="E765" s="50"/>
      <c r="F765" s="50"/>
      <c r="N765" s="16"/>
    </row>
    <row r="766" ht="14.25" customHeight="1">
      <c r="C766" s="50"/>
      <c r="D766" s="50"/>
      <c r="E766" s="50"/>
      <c r="F766" s="50"/>
      <c r="N766" s="16"/>
    </row>
    <row r="767" ht="14.25" customHeight="1">
      <c r="C767" s="50"/>
      <c r="D767" s="50"/>
      <c r="E767" s="50"/>
      <c r="F767" s="50"/>
      <c r="N767" s="16"/>
    </row>
    <row r="768" ht="14.25" customHeight="1">
      <c r="C768" s="50"/>
      <c r="D768" s="50"/>
      <c r="E768" s="50"/>
      <c r="F768" s="50"/>
      <c r="N768" s="16"/>
    </row>
    <row r="769" ht="14.25" customHeight="1">
      <c r="C769" s="50"/>
      <c r="D769" s="50"/>
      <c r="E769" s="50"/>
      <c r="F769" s="50"/>
      <c r="N769" s="16"/>
    </row>
    <row r="770" ht="14.25" customHeight="1">
      <c r="C770" s="50"/>
      <c r="D770" s="50"/>
      <c r="E770" s="50"/>
      <c r="F770" s="50"/>
      <c r="N770" s="16"/>
    </row>
    <row r="771" ht="14.25" customHeight="1">
      <c r="C771" s="50"/>
      <c r="D771" s="50"/>
      <c r="E771" s="50"/>
      <c r="F771" s="50"/>
      <c r="N771" s="16"/>
    </row>
    <row r="772" ht="14.25" customHeight="1">
      <c r="C772" s="50"/>
      <c r="D772" s="50"/>
      <c r="E772" s="50"/>
      <c r="F772" s="50"/>
      <c r="N772" s="16"/>
    </row>
    <row r="773" ht="14.25" customHeight="1">
      <c r="C773" s="50"/>
      <c r="D773" s="50"/>
      <c r="E773" s="50"/>
      <c r="F773" s="50"/>
      <c r="N773" s="16"/>
    </row>
    <row r="774" ht="14.25" customHeight="1">
      <c r="C774" s="50"/>
      <c r="D774" s="50"/>
      <c r="E774" s="50"/>
      <c r="F774" s="50"/>
      <c r="N774" s="16"/>
    </row>
    <row r="775" ht="14.25" customHeight="1">
      <c r="C775" s="50"/>
      <c r="D775" s="50"/>
      <c r="E775" s="50"/>
      <c r="F775" s="50"/>
      <c r="N775" s="16"/>
    </row>
    <row r="776" ht="14.25" customHeight="1">
      <c r="C776" s="50"/>
      <c r="D776" s="50"/>
      <c r="E776" s="50"/>
      <c r="F776" s="50"/>
      <c r="N776" s="16"/>
    </row>
    <row r="777" ht="14.25" customHeight="1">
      <c r="C777" s="50"/>
      <c r="D777" s="50"/>
      <c r="E777" s="50"/>
      <c r="F777" s="50"/>
      <c r="N777" s="16"/>
    </row>
    <row r="778" ht="14.25" customHeight="1">
      <c r="C778" s="50"/>
      <c r="D778" s="50"/>
      <c r="E778" s="50"/>
      <c r="F778" s="50"/>
      <c r="N778" s="16"/>
    </row>
    <row r="779" ht="14.25" customHeight="1">
      <c r="C779" s="50"/>
      <c r="D779" s="50"/>
      <c r="E779" s="50"/>
      <c r="F779" s="50"/>
      <c r="N779" s="16"/>
    </row>
    <row r="780" ht="14.25" customHeight="1">
      <c r="C780" s="50"/>
      <c r="D780" s="50"/>
      <c r="E780" s="50"/>
      <c r="F780" s="50"/>
      <c r="N780" s="16"/>
    </row>
    <row r="781" ht="14.25" customHeight="1">
      <c r="C781" s="50"/>
      <c r="D781" s="50"/>
      <c r="E781" s="50"/>
      <c r="F781" s="50"/>
      <c r="N781" s="16"/>
    </row>
    <row r="782" ht="14.25" customHeight="1">
      <c r="C782" s="50"/>
      <c r="D782" s="50"/>
      <c r="E782" s="50"/>
      <c r="F782" s="50"/>
      <c r="N782" s="16"/>
    </row>
    <row r="783" ht="14.25" customHeight="1">
      <c r="C783" s="50"/>
      <c r="D783" s="50"/>
      <c r="E783" s="50"/>
      <c r="F783" s="50"/>
      <c r="N783" s="16"/>
    </row>
    <row r="784" ht="14.25" customHeight="1">
      <c r="C784" s="50"/>
      <c r="D784" s="50"/>
      <c r="E784" s="50"/>
      <c r="F784" s="50"/>
      <c r="N784" s="16"/>
    </row>
    <row r="785" ht="14.25" customHeight="1">
      <c r="C785" s="50"/>
      <c r="D785" s="50"/>
      <c r="E785" s="50"/>
      <c r="F785" s="50"/>
      <c r="N785" s="16"/>
    </row>
    <row r="786" ht="14.25" customHeight="1">
      <c r="C786" s="50"/>
      <c r="D786" s="50"/>
      <c r="E786" s="50"/>
      <c r="F786" s="50"/>
      <c r="N786" s="16"/>
    </row>
    <row r="787" ht="14.25" customHeight="1">
      <c r="C787" s="50"/>
      <c r="D787" s="50"/>
      <c r="E787" s="50"/>
      <c r="F787" s="50"/>
      <c r="N787" s="16"/>
    </row>
    <row r="788" ht="14.25" customHeight="1">
      <c r="C788" s="50"/>
      <c r="D788" s="50"/>
      <c r="E788" s="50"/>
      <c r="F788" s="50"/>
      <c r="N788" s="16"/>
    </row>
    <row r="789" ht="14.25" customHeight="1">
      <c r="C789" s="50"/>
      <c r="D789" s="50"/>
      <c r="E789" s="50"/>
      <c r="F789" s="50"/>
      <c r="N789" s="16"/>
    </row>
    <row r="790" ht="14.25" customHeight="1">
      <c r="C790" s="50"/>
      <c r="D790" s="50"/>
      <c r="E790" s="50"/>
      <c r="F790" s="50"/>
      <c r="N790" s="16"/>
    </row>
    <row r="791" ht="14.25" customHeight="1">
      <c r="C791" s="50"/>
      <c r="D791" s="50"/>
      <c r="E791" s="50"/>
      <c r="F791" s="50"/>
      <c r="N791" s="16"/>
    </row>
    <row r="792" ht="14.25" customHeight="1">
      <c r="C792" s="50"/>
      <c r="D792" s="50"/>
      <c r="E792" s="50"/>
      <c r="F792" s="50"/>
      <c r="N792" s="16"/>
    </row>
    <row r="793" ht="14.25" customHeight="1">
      <c r="C793" s="50"/>
      <c r="D793" s="50"/>
      <c r="E793" s="50"/>
      <c r="F793" s="50"/>
      <c r="N793" s="16"/>
    </row>
    <row r="794" ht="14.25" customHeight="1">
      <c r="C794" s="50"/>
      <c r="D794" s="50"/>
      <c r="E794" s="50"/>
      <c r="F794" s="50"/>
      <c r="N794" s="16"/>
    </row>
    <row r="795" ht="14.25" customHeight="1">
      <c r="C795" s="50"/>
      <c r="D795" s="50"/>
      <c r="E795" s="50"/>
      <c r="F795" s="50"/>
      <c r="N795" s="16"/>
    </row>
    <row r="796" ht="14.25" customHeight="1">
      <c r="C796" s="50"/>
      <c r="D796" s="50"/>
      <c r="E796" s="50"/>
      <c r="F796" s="50"/>
      <c r="N796" s="16"/>
    </row>
    <row r="797" ht="14.25" customHeight="1">
      <c r="C797" s="50"/>
      <c r="D797" s="50"/>
      <c r="E797" s="50"/>
      <c r="F797" s="50"/>
      <c r="N797" s="16"/>
    </row>
    <row r="798" ht="14.25" customHeight="1">
      <c r="C798" s="50"/>
      <c r="D798" s="50"/>
      <c r="E798" s="50"/>
      <c r="F798" s="50"/>
      <c r="N798" s="16"/>
    </row>
    <row r="799" ht="14.25" customHeight="1">
      <c r="C799" s="50"/>
      <c r="D799" s="50"/>
      <c r="E799" s="50"/>
      <c r="F799" s="50"/>
      <c r="N799" s="16"/>
    </row>
    <row r="800" ht="14.25" customHeight="1">
      <c r="C800" s="50"/>
      <c r="D800" s="50"/>
      <c r="E800" s="50"/>
      <c r="F800" s="50"/>
      <c r="N800" s="16"/>
    </row>
    <row r="801" ht="14.25" customHeight="1">
      <c r="C801" s="50"/>
      <c r="D801" s="50"/>
      <c r="E801" s="50"/>
      <c r="F801" s="50"/>
      <c r="N801" s="16"/>
    </row>
    <row r="802" ht="14.25" customHeight="1">
      <c r="C802" s="50"/>
      <c r="D802" s="50"/>
      <c r="E802" s="50"/>
      <c r="F802" s="50"/>
      <c r="N802" s="16"/>
    </row>
    <row r="803" ht="14.25" customHeight="1">
      <c r="C803" s="50"/>
      <c r="D803" s="50"/>
      <c r="E803" s="50"/>
      <c r="F803" s="50"/>
      <c r="N803" s="16"/>
    </row>
    <row r="804" ht="14.25" customHeight="1">
      <c r="C804" s="50"/>
      <c r="D804" s="50"/>
      <c r="E804" s="50"/>
      <c r="F804" s="50"/>
      <c r="N804" s="16"/>
    </row>
    <row r="805" ht="14.25" customHeight="1">
      <c r="C805" s="50"/>
      <c r="D805" s="50"/>
      <c r="E805" s="50"/>
      <c r="F805" s="50"/>
      <c r="N805" s="16"/>
    </row>
    <row r="806" ht="14.25" customHeight="1">
      <c r="C806" s="50"/>
      <c r="D806" s="50"/>
      <c r="E806" s="50"/>
      <c r="F806" s="50"/>
      <c r="N806" s="16"/>
    </row>
    <row r="807" ht="14.25" customHeight="1">
      <c r="C807" s="50"/>
      <c r="D807" s="50"/>
      <c r="E807" s="50"/>
      <c r="F807" s="50"/>
      <c r="N807" s="16"/>
    </row>
    <row r="808" ht="14.25" customHeight="1">
      <c r="C808" s="50"/>
      <c r="D808" s="50"/>
      <c r="E808" s="50"/>
      <c r="F808" s="50"/>
      <c r="N808" s="16"/>
    </row>
    <row r="809" ht="14.25" customHeight="1">
      <c r="C809" s="50"/>
      <c r="D809" s="50"/>
      <c r="E809" s="50"/>
      <c r="F809" s="50"/>
      <c r="N809" s="16"/>
    </row>
    <row r="810" ht="14.25" customHeight="1">
      <c r="C810" s="50"/>
      <c r="D810" s="50"/>
      <c r="E810" s="50"/>
      <c r="F810" s="50"/>
      <c r="N810" s="16"/>
    </row>
    <row r="811" ht="14.25" customHeight="1">
      <c r="C811" s="50"/>
      <c r="D811" s="50"/>
      <c r="E811" s="50"/>
      <c r="F811" s="50"/>
      <c r="N811" s="16"/>
    </row>
    <row r="812" ht="14.25" customHeight="1">
      <c r="C812" s="50"/>
      <c r="D812" s="50"/>
      <c r="E812" s="50"/>
      <c r="F812" s="50"/>
      <c r="N812" s="16"/>
    </row>
    <row r="813" ht="14.25" customHeight="1">
      <c r="C813" s="50"/>
      <c r="D813" s="50"/>
      <c r="E813" s="50"/>
      <c r="F813" s="50"/>
      <c r="N813" s="16"/>
    </row>
    <row r="814" ht="14.25" customHeight="1">
      <c r="C814" s="50"/>
      <c r="D814" s="50"/>
      <c r="E814" s="50"/>
      <c r="F814" s="50"/>
      <c r="N814" s="16"/>
    </row>
    <row r="815" ht="14.25" customHeight="1">
      <c r="C815" s="50"/>
      <c r="D815" s="50"/>
      <c r="E815" s="50"/>
      <c r="F815" s="50"/>
      <c r="N815" s="16"/>
    </row>
    <row r="816" ht="14.25" customHeight="1">
      <c r="C816" s="50"/>
      <c r="D816" s="50"/>
      <c r="E816" s="50"/>
      <c r="F816" s="50"/>
      <c r="N816" s="16"/>
    </row>
    <row r="817" ht="14.25" customHeight="1">
      <c r="C817" s="50"/>
      <c r="D817" s="50"/>
      <c r="E817" s="50"/>
      <c r="F817" s="50"/>
      <c r="N817" s="16"/>
    </row>
    <row r="818" ht="14.25" customHeight="1">
      <c r="C818" s="50"/>
      <c r="D818" s="50"/>
      <c r="E818" s="50"/>
      <c r="F818" s="50"/>
      <c r="N818" s="16"/>
    </row>
    <row r="819" ht="14.25" customHeight="1">
      <c r="C819" s="50"/>
      <c r="D819" s="50"/>
      <c r="E819" s="50"/>
      <c r="F819" s="50"/>
      <c r="N819" s="16"/>
    </row>
    <row r="820" ht="14.25" customHeight="1">
      <c r="C820" s="50"/>
      <c r="D820" s="50"/>
      <c r="E820" s="50"/>
      <c r="F820" s="50"/>
      <c r="N820" s="16"/>
    </row>
    <row r="821" ht="14.25" customHeight="1">
      <c r="C821" s="50"/>
      <c r="D821" s="50"/>
      <c r="E821" s="50"/>
      <c r="F821" s="50"/>
      <c r="N821" s="16"/>
    </row>
    <row r="822" ht="14.25" customHeight="1">
      <c r="C822" s="50"/>
      <c r="D822" s="50"/>
      <c r="E822" s="50"/>
      <c r="F822" s="50"/>
      <c r="N822" s="16"/>
    </row>
    <row r="823" ht="14.25" customHeight="1">
      <c r="C823" s="50"/>
      <c r="D823" s="50"/>
      <c r="E823" s="50"/>
      <c r="F823" s="50"/>
      <c r="N823" s="16"/>
    </row>
    <row r="824" ht="14.25" customHeight="1">
      <c r="C824" s="50"/>
      <c r="D824" s="50"/>
      <c r="E824" s="50"/>
      <c r="F824" s="50"/>
      <c r="N824" s="16"/>
    </row>
    <row r="825" ht="14.25" customHeight="1">
      <c r="C825" s="50"/>
      <c r="D825" s="50"/>
      <c r="E825" s="50"/>
      <c r="F825" s="50"/>
      <c r="N825" s="16"/>
    </row>
    <row r="826" ht="14.25" customHeight="1">
      <c r="C826" s="50"/>
      <c r="D826" s="50"/>
      <c r="E826" s="50"/>
      <c r="F826" s="50"/>
      <c r="N826" s="16"/>
    </row>
    <row r="827" ht="14.25" customHeight="1">
      <c r="C827" s="50"/>
      <c r="D827" s="50"/>
      <c r="E827" s="50"/>
      <c r="F827" s="50"/>
      <c r="N827" s="16"/>
    </row>
    <row r="828" ht="14.25" customHeight="1">
      <c r="C828" s="50"/>
      <c r="D828" s="50"/>
      <c r="E828" s="50"/>
      <c r="F828" s="50"/>
      <c r="N828" s="16"/>
    </row>
    <row r="829" ht="14.25" customHeight="1">
      <c r="C829" s="50"/>
      <c r="D829" s="50"/>
      <c r="E829" s="50"/>
      <c r="F829" s="50"/>
      <c r="N829" s="16"/>
    </row>
    <row r="830" ht="14.25" customHeight="1">
      <c r="C830" s="50"/>
      <c r="D830" s="50"/>
      <c r="E830" s="50"/>
      <c r="F830" s="50"/>
      <c r="N830" s="16"/>
    </row>
    <row r="831" ht="14.25" customHeight="1">
      <c r="C831" s="50"/>
      <c r="D831" s="50"/>
      <c r="E831" s="50"/>
      <c r="F831" s="50"/>
      <c r="N831" s="16"/>
    </row>
    <row r="832" ht="14.25" customHeight="1">
      <c r="C832" s="50"/>
      <c r="D832" s="50"/>
      <c r="E832" s="50"/>
      <c r="F832" s="50"/>
      <c r="N832" s="16"/>
    </row>
    <row r="833" ht="14.25" customHeight="1">
      <c r="C833" s="50"/>
      <c r="D833" s="50"/>
      <c r="E833" s="50"/>
      <c r="F833" s="50"/>
      <c r="N833" s="16"/>
    </row>
    <row r="834" ht="14.25" customHeight="1">
      <c r="C834" s="50"/>
      <c r="D834" s="50"/>
      <c r="E834" s="50"/>
      <c r="F834" s="50"/>
      <c r="N834" s="16"/>
    </row>
    <row r="835" ht="14.25" customHeight="1">
      <c r="C835" s="50"/>
      <c r="D835" s="50"/>
      <c r="E835" s="50"/>
      <c r="F835" s="50"/>
      <c r="N835" s="16"/>
    </row>
    <row r="836" ht="14.25" customHeight="1">
      <c r="C836" s="50"/>
      <c r="D836" s="50"/>
      <c r="E836" s="50"/>
      <c r="F836" s="50"/>
      <c r="N836" s="16"/>
    </row>
    <row r="837" ht="14.25" customHeight="1">
      <c r="C837" s="50"/>
      <c r="D837" s="50"/>
      <c r="E837" s="50"/>
      <c r="F837" s="50"/>
      <c r="N837" s="16"/>
    </row>
    <row r="838" ht="14.25" customHeight="1">
      <c r="C838" s="50"/>
      <c r="D838" s="50"/>
      <c r="E838" s="50"/>
      <c r="F838" s="50"/>
      <c r="N838" s="16"/>
    </row>
    <row r="839" ht="14.25" customHeight="1">
      <c r="C839" s="50"/>
      <c r="D839" s="50"/>
      <c r="E839" s="50"/>
      <c r="F839" s="50"/>
      <c r="N839" s="16"/>
    </row>
    <row r="840" ht="14.25" customHeight="1">
      <c r="C840" s="50"/>
      <c r="D840" s="50"/>
      <c r="E840" s="50"/>
      <c r="F840" s="50"/>
      <c r="N840" s="16"/>
    </row>
    <row r="841" ht="14.25" customHeight="1">
      <c r="C841" s="50"/>
      <c r="D841" s="50"/>
      <c r="E841" s="50"/>
      <c r="F841" s="50"/>
      <c r="N841" s="16"/>
    </row>
    <row r="842" ht="14.25" customHeight="1">
      <c r="C842" s="50"/>
      <c r="D842" s="50"/>
      <c r="E842" s="50"/>
      <c r="F842" s="50"/>
      <c r="N842" s="16"/>
    </row>
    <row r="843" ht="14.25" customHeight="1">
      <c r="C843" s="50"/>
      <c r="D843" s="50"/>
      <c r="E843" s="50"/>
      <c r="F843" s="50"/>
      <c r="N843" s="16"/>
    </row>
    <row r="844" ht="14.25" customHeight="1">
      <c r="C844" s="50"/>
      <c r="D844" s="50"/>
      <c r="E844" s="50"/>
      <c r="F844" s="50"/>
      <c r="N844" s="16"/>
    </row>
    <row r="845" ht="14.25" customHeight="1">
      <c r="C845" s="50"/>
      <c r="D845" s="50"/>
      <c r="E845" s="50"/>
      <c r="F845" s="50"/>
      <c r="N845" s="16"/>
    </row>
    <row r="846" ht="14.25" customHeight="1">
      <c r="C846" s="50"/>
      <c r="D846" s="50"/>
      <c r="E846" s="50"/>
      <c r="F846" s="50"/>
      <c r="N846" s="16"/>
    </row>
    <row r="847" ht="14.25" customHeight="1">
      <c r="C847" s="50"/>
      <c r="D847" s="50"/>
      <c r="E847" s="50"/>
      <c r="F847" s="50"/>
      <c r="N847" s="16"/>
    </row>
    <row r="848" ht="14.25" customHeight="1">
      <c r="C848" s="50"/>
      <c r="D848" s="50"/>
      <c r="E848" s="50"/>
      <c r="F848" s="50"/>
      <c r="N848" s="16"/>
    </row>
    <row r="849" ht="14.25" customHeight="1">
      <c r="C849" s="50"/>
      <c r="D849" s="50"/>
      <c r="E849" s="50"/>
      <c r="F849" s="50"/>
      <c r="N849" s="16"/>
    </row>
    <row r="850" ht="14.25" customHeight="1">
      <c r="C850" s="50"/>
      <c r="D850" s="50"/>
      <c r="E850" s="50"/>
      <c r="F850" s="50"/>
      <c r="N850" s="16"/>
    </row>
    <row r="851" ht="14.25" customHeight="1">
      <c r="C851" s="50"/>
      <c r="D851" s="50"/>
      <c r="E851" s="50"/>
      <c r="F851" s="50"/>
      <c r="N851" s="16"/>
    </row>
    <row r="852" ht="14.25" customHeight="1">
      <c r="C852" s="50"/>
      <c r="D852" s="50"/>
      <c r="E852" s="50"/>
      <c r="F852" s="50"/>
      <c r="N852" s="16"/>
    </row>
    <row r="853" ht="14.25" customHeight="1">
      <c r="C853" s="50"/>
      <c r="D853" s="50"/>
      <c r="E853" s="50"/>
      <c r="F853" s="50"/>
      <c r="N853" s="16"/>
    </row>
    <row r="854" ht="14.25" customHeight="1">
      <c r="C854" s="50"/>
      <c r="D854" s="50"/>
      <c r="E854" s="50"/>
      <c r="F854" s="50"/>
      <c r="N854" s="16"/>
    </row>
    <row r="855" ht="14.25" customHeight="1">
      <c r="C855" s="50"/>
      <c r="D855" s="50"/>
      <c r="E855" s="50"/>
      <c r="F855" s="50"/>
      <c r="N855" s="16"/>
    </row>
    <row r="856" ht="14.25" customHeight="1">
      <c r="C856" s="50"/>
      <c r="D856" s="50"/>
      <c r="E856" s="50"/>
      <c r="F856" s="50"/>
      <c r="N856" s="16"/>
    </row>
    <row r="857" ht="14.25" customHeight="1">
      <c r="C857" s="50"/>
      <c r="D857" s="50"/>
      <c r="E857" s="50"/>
      <c r="F857" s="50"/>
      <c r="N857" s="16"/>
    </row>
    <row r="858" ht="14.25" customHeight="1">
      <c r="C858" s="50"/>
      <c r="D858" s="50"/>
      <c r="E858" s="50"/>
      <c r="F858" s="50"/>
      <c r="N858" s="16"/>
    </row>
    <row r="859" ht="14.25" customHeight="1">
      <c r="C859" s="50"/>
      <c r="D859" s="50"/>
      <c r="E859" s="50"/>
      <c r="F859" s="50"/>
      <c r="N859" s="16"/>
    </row>
    <row r="860" ht="14.25" customHeight="1">
      <c r="C860" s="50"/>
      <c r="D860" s="50"/>
      <c r="E860" s="50"/>
      <c r="F860" s="50"/>
      <c r="N860" s="16"/>
    </row>
    <row r="861" ht="14.25" customHeight="1">
      <c r="C861" s="50"/>
      <c r="D861" s="50"/>
      <c r="E861" s="50"/>
      <c r="F861" s="50"/>
      <c r="N861" s="16"/>
    </row>
    <row r="862" ht="14.25" customHeight="1">
      <c r="C862" s="50"/>
      <c r="D862" s="50"/>
      <c r="E862" s="50"/>
      <c r="F862" s="50"/>
      <c r="N862" s="16"/>
    </row>
    <row r="863" ht="14.25" customHeight="1">
      <c r="C863" s="50"/>
      <c r="D863" s="50"/>
      <c r="E863" s="50"/>
      <c r="F863" s="50"/>
      <c r="N863" s="16"/>
    </row>
    <row r="864" ht="14.25" customHeight="1">
      <c r="C864" s="50"/>
      <c r="D864" s="50"/>
      <c r="E864" s="50"/>
      <c r="F864" s="50"/>
      <c r="N864" s="16"/>
    </row>
    <row r="865" ht="14.25" customHeight="1">
      <c r="C865" s="50"/>
      <c r="D865" s="50"/>
      <c r="E865" s="50"/>
      <c r="F865" s="50"/>
      <c r="N865" s="16"/>
    </row>
    <row r="866" ht="14.25" customHeight="1">
      <c r="C866" s="50"/>
      <c r="D866" s="50"/>
      <c r="E866" s="50"/>
      <c r="F866" s="50"/>
      <c r="N866" s="16"/>
    </row>
    <row r="867" ht="14.25" customHeight="1">
      <c r="C867" s="50"/>
      <c r="D867" s="50"/>
      <c r="E867" s="50"/>
      <c r="F867" s="50"/>
      <c r="N867" s="16"/>
    </row>
    <row r="868" ht="14.25" customHeight="1">
      <c r="C868" s="50"/>
      <c r="D868" s="50"/>
      <c r="E868" s="50"/>
      <c r="F868" s="50"/>
      <c r="N868" s="16"/>
    </row>
    <row r="869" ht="14.25" customHeight="1">
      <c r="C869" s="50"/>
      <c r="D869" s="50"/>
      <c r="E869" s="50"/>
      <c r="F869" s="50"/>
      <c r="N869" s="16"/>
    </row>
    <row r="870" ht="14.25" customHeight="1">
      <c r="C870" s="50"/>
      <c r="D870" s="50"/>
      <c r="E870" s="50"/>
      <c r="F870" s="50"/>
      <c r="N870" s="16"/>
    </row>
    <row r="871" ht="14.25" customHeight="1">
      <c r="C871" s="50"/>
      <c r="D871" s="50"/>
      <c r="E871" s="50"/>
      <c r="F871" s="50"/>
      <c r="N871" s="16"/>
    </row>
    <row r="872" ht="14.25" customHeight="1">
      <c r="C872" s="50"/>
      <c r="D872" s="50"/>
      <c r="E872" s="50"/>
      <c r="F872" s="50"/>
      <c r="N872" s="16"/>
    </row>
    <row r="873" ht="14.25" customHeight="1">
      <c r="C873" s="50"/>
      <c r="D873" s="50"/>
      <c r="E873" s="50"/>
      <c r="F873" s="50"/>
      <c r="N873" s="16"/>
    </row>
    <row r="874" ht="14.25" customHeight="1">
      <c r="C874" s="50"/>
      <c r="D874" s="50"/>
      <c r="E874" s="50"/>
      <c r="F874" s="50"/>
      <c r="N874" s="16"/>
    </row>
    <row r="875" ht="14.25" customHeight="1">
      <c r="C875" s="50"/>
      <c r="D875" s="50"/>
      <c r="E875" s="50"/>
      <c r="F875" s="50"/>
      <c r="N875" s="16"/>
    </row>
    <row r="876" ht="14.25" customHeight="1">
      <c r="C876" s="50"/>
      <c r="D876" s="50"/>
      <c r="E876" s="50"/>
      <c r="F876" s="50"/>
      <c r="N876" s="16"/>
    </row>
    <row r="877" ht="14.25" customHeight="1">
      <c r="C877" s="50"/>
      <c r="D877" s="50"/>
      <c r="E877" s="50"/>
      <c r="F877" s="50"/>
      <c r="N877" s="16"/>
    </row>
    <row r="878" ht="14.25" customHeight="1">
      <c r="C878" s="50"/>
      <c r="D878" s="50"/>
      <c r="E878" s="50"/>
      <c r="F878" s="50"/>
      <c r="N878" s="16"/>
    </row>
    <row r="879" ht="14.25" customHeight="1">
      <c r="C879" s="50"/>
      <c r="D879" s="50"/>
      <c r="E879" s="50"/>
      <c r="F879" s="50"/>
      <c r="N879" s="16"/>
    </row>
    <row r="880" ht="14.25" customHeight="1">
      <c r="C880" s="50"/>
      <c r="D880" s="50"/>
      <c r="E880" s="50"/>
      <c r="F880" s="50"/>
      <c r="N880" s="16"/>
    </row>
    <row r="881" ht="14.25" customHeight="1">
      <c r="C881" s="50"/>
      <c r="D881" s="50"/>
      <c r="E881" s="50"/>
      <c r="F881" s="50"/>
      <c r="N881" s="16"/>
    </row>
    <row r="882" ht="14.25" customHeight="1">
      <c r="C882" s="50"/>
      <c r="D882" s="50"/>
      <c r="E882" s="50"/>
      <c r="F882" s="50"/>
      <c r="N882" s="16"/>
    </row>
    <row r="883" ht="14.25" customHeight="1">
      <c r="C883" s="50"/>
      <c r="D883" s="50"/>
      <c r="E883" s="50"/>
      <c r="F883" s="50"/>
      <c r="N883" s="16"/>
    </row>
    <row r="884" ht="14.25" customHeight="1">
      <c r="C884" s="50"/>
      <c r="D884" s="50"/>
      <c r="E884" s="50"/>
      <c r="F884" s="50"/>
      <c r="N884" s="16"/>
    </row>
    <row r="885" ht="14.25" customHeight="1">
      <c r="C885" s="50"/>
      <c r="D885" s="50"/>
      <c r="E885" s="50"/>
      <c r="F885" s="50"/>
      <c r="N885" s="16"/>
    </row>
    <row r="886" ht="14.25" customHeight="1">
      <c r="C886" s="50"/>
      <c r="D886" s="50"/>
      <c r="E886" s="50"/>
      <c r="F886" s="50"/>
      <c r="N886" s="16"/>
    </row>
    <row r="887" ht="14.25" customHeight="1">
      <c r="C887" s="50"/>
      <c r="D887" s="50"/>
      <c r="E887" s="50"/>
      <c r="F887" s="50"/>
      <c r="N887" s="16"/>
    </row>
    <row r="888" ht="14.25" customHeight="1">
      <c r="C888" s="50"/>
      <c r="D888" s="50"/>
      <c r="E888" s="50"/>
      <c r="F888" s="50"/>
      <c r="N888" s="16"/>
    </row>
    <row r="889" ht="14.25" customHeight="1">
      <c r="C889" s="50"/>
      <c r="D889" s="50"/>
      <c r="E889" s="50"/>
      <c r="F889" s="50"/>
      <c r="N889" s="16"/>
    </row>
    <row r="890" ht="14.25" customHeight="1">
      <c r="C890" s="50"/>
      <c r="D890" s="50"/>
      <c r="E890" s="50"/>
      <c r="F890" s="50"/>
      <c r="N890" s="16"/>
    </row>
    <row r="891" ht="14.25" customHeight="1">
      <c r="C891" s="50"/>
      <c r="D891" s="50"/>
      <c r="E891" s="50"/>
      <c r="F891" s="50"/>
      <c r="N891" s="16"/>
    </row>
    <row r="892" ht="14.25" customHeight="1">
      <c r="C892" s="50"/>
      <c r="D892" s="50"/>
      <c r="E892" s="50"/>
      <c r="F892" s="50"/>
      <c r="N892" s="16"/>
    </row>
    <row r="893" ht="14.25" customHeight="1">
      <c r="C893" s="50"/>
      <c r="D893" s="50"/>
      <c r="E893" s="50"/>
      <c r="F893" s="50"/>
      <c r="N893" s="16"/>
    </row>
    <row r="894" ht="14.25" customHeight="1">
      <c r="C894" s="50"/>
      <c r="D894" s="50"/>
      <c r="E894" s="50"/>
      <c r="F894" s="50"/>
      <c r="N894" s="16"/>
    </row>
    <row r="895" ht="14.25" customHeight="1">
      <c r="C895" s="50"/>
      <c r="D895" s="50"/>
      <c r="E895" s="50"/>
      <c r="F895" s="50"/>
      <c r="N895" s="16"/>
    </row>
    <row r="896" ht="14.25" customHeight="1">
      <c r="C896" s="50"/>
      <c r="D896" s="50"/>
      <c r="E896" s="50"/>
      <c r="F896" s="50"/>
      <c r="N896" s="16"/>
    </row>
    <row r="897" ht="14.25" customHeight="1">
      <c r="C897" s="50"/>
      <c r="D897" s="50"/>
      <c r="E897" s="50"/>
      <c r="F897" s="50"/>
      <c r="N897" s="16"/>
    </row>
    <row r="898" ht="14.25" customHeight="1">
      <c r="C898" s="50"/>
      <c r="D898" s="50"/>
      <c r="E898" s="50"/>
      <c r="F898" s="50"/>
      <c r="N898" s="16"/>
    </row>
    <row r="899" ht="14.25" customHeight="1">
      <c r="C899" s="50"/>
      <c r="D899" s="50"/>
      <c r="E899" s="50"/>
      <c r="F899" s="50"/>
      <c r="N899" s="16"/>
    </row>
    <row r="900" ht="14.25" customHeight="1">
      <c r="C900" s="50"/>
      <c r="D900" s="50"/>
      <c r="E900" s="50"/>
      <c r="F900" s="50"/>
      <c r="N900" s="16"/>
    </row>
    <row r="901" ht="14.25" customHeight="1">
      <c r="C901" s="50"/>
      <c r="D901" s="50"/>
      <c r="E901" s="50"/>
      <c r="F901" s="50"/>
      <c r="N901" s="16"/>
    </row>
    <row r="902" ht="14.25" customHeight="1">
      <c r="C902" s="50"/>
      <c r="D902" s="50"/>
      <c r="E902" s="50"/>
      <c r="F902" s="50"/>
      <c r="N902" s="16"/>
    </row>
    <row r="903" ht="14.25" customHeight="1">
      <c r="C903" s="50"/>
      <c r="D903" s="50"/>
      <c r="E903" s="50"/>
      <c r="F903" s="50"/>
      <c r="N903" s="16"/>
    </row>
    <row r="904" ht="14.25" customHeight="1">
      <c r="C904" s="50"/>
      <c r="D904" s="50"/>
      <c r="E904" s="50"/>
      <c r="F904" s="50"/>
      <c r="N904" s="16"/>
    </row>
    <row r="905" ht="14.25" customHeight="1">
      <c r="C905" s="50"/>
      <c r="D905" s="50"/>
      <c r="E905" s="50"/>
      <c r="F905" s="50"/>
      <c r="N905" s="16"/>
    </row>
    <row r="906" ht="14.25" customHeight="1">
      <c r="C906" s="50"/>
      <c r="D906" s="50"/>
      <c r="E906" s="50"/>
      <c r="F906" s="50"/>
      <c r="N906" s="16"/>
    </row>
    <row r="907" ht="14.25" customHeight="1">
      <c r="C907" s="50"/>
      <c r="D907" s="50"/>
      <c r="E907" s="50"/>
      <c r="F907" s="50"/>
      <c r="N907" s="16"/>
    </row>
    <row r="908" ht="14.25" customHeight="1">
      <c r="C908" s="50"/>
      <c r="D908" s="50"/>
      <c r="E908" s="50"/>
      <c r="F908" s="50"/>
      <c r="N908" s="16"/>
    </row>
    <row r="909" ht="14.25" customHeight="1">
      <c r="C909" s="50"/>
      <c r="D909" s="50"/>
      <c r="E909" s="50"/>
      <c r="F909" s="50"/>
      <c r="N909" s="16"/>
    </row>
    <row r="910" ht="14.25" customHeight="1">
      <c r="C910" s="50"/>
      <c r="D910" s="50"/>
      <c r="E910" s="50"/>
      <c r="F910" s="50"/>
      <c r="N910" s="16"/>
    </row>
    <row r="911" ht="14.25" customHeight="1">
      <c r="C911" s="50"/>
      <c r="D911" s="50"/>
      <c r="E911" s="50"/>
      <c r="F911" s="50"/>
      <c r="N911" s="16"/>
    </row>
    <row r="912" ht="14.25" customHeight="1">
      <c r="C912" s="50"/>
      <c r="D912" s="50"/>
      <c r="E912" s="50"/>
      <c r="F912" s="50"/>
      <c r="N912" s="16"/>
    </row>
    <row r="913" ht="14.25" customHeight="1">
      <c r="C913" s="50"/>
      <c r="D913" s="50"/>
      <c r="E913" s="50"/>
      <c r="F913" s="50"/>
      <c r="N913" s="16"/>
    </row>
    <row r="914" ht="14.25" customHeight="1">
      <c r="C914" s="50"/>
      <c r="D914" s="50"/>
      <c r="E914" s="50"/>
      <c r="F914" s="50"/>
      <c r="N914" s="16"/>
    </row>
    <row r="915" ht="14.25" customHeight="1">
      <c r="C915" s="50"/>
      <c r="D915" s="50"/>
      <c r="E915" s="50"/>
      <c r="F915" s="50"/>
      <c r="N915" s="16"/>
    </row>
    <row r="916" ht="14.25" customHeight="1">
      <c r="C916" s="50"/>
      <c r="D916" s="50"/>
      <c r="E916" s="50"/>
      <c r="F916" s="50"/>
      <c r="N916" s="16"/>
    </row>
    <row r="917" ht="14.25" customHeight="1">
      <c r="C917" s="50"/>
      <c r="D917" s="50"/>
      <c r="E917" s="50"/>
      <c r="F917" s="50"/>
      <c r="N917" s="16"/>
    </row>
    <row r="918" ht="14.25" customHeight="1">
      <c r="C918" s="50"/>
      <c r="D918" s="50"/>
      <c r="E918" s="50"/>
      <c r="F918" s="50"/>
      <c r="N918" s="16"/>
    </row>
    <row r="919" ht="14.25" customHeight="1">
      <c r="C919" s="50"/>
      <c r="D919" s="50"/>
      <c r="E919" s="50"/>
      <c r="F919" s="50"/>
      <c r="N919" s="16"/>
    </row>
    <row r="920" ht="14.25" customHeight="1">
      <c r="C920" s="50"/>
      <c r="D920" s="50"/>
      <c r="E920" s="50"/>
      <c r="F920" s="50"/>
      <c r="N920" s="16"/>
    </row>
    <row r="921" ht="14.25" customHeight="1">
      <c r="C921" s="50"/>
      <c r="D921" s="50"/>
      <c r="E921" s="50"/>
      <c r="F921" s="50"/>
      <c r="N921" s="16"/>
    </row>
    <row r="922" ht="14.25" customHeight="1">
      <c r="C922" s="50"/>
      <c r="D922" s="50"/>
      <c r="E922" s="50"/>
      <c r="F922" s="50"/>
      <c r="N922" s="16"/>
    </row>
    <row r="923" ht="14.25" customHeight="1">
      <c r="C923" s="50"/>
      <c r="D923" s="50"/>
      <c r="E923" s="50"/>
      <c r="F923" s="50"/>
      <c r="N923" s="16"/>
    </row>
    <row r="924" ht="14.25" customHeight="1">
      <c r="C924" s="50"/>
      <c r="D924" s="50"/>
      <c r="E924" s="50"/>
      <c r="F924" s="50"/>
      <c r="N924" s="16"/>
    </row>
    <row r="925" ht="14.25" customHeight="1">
      <c r="C925" s="50"/>
      <c r="D925" s="50"/>
      <c r="E925" s="50"/>
      <c r="F925" s="50"/>
      <c r="N925" s="16"/>
    </row>
    <row r="926" ht="14.25" customHeight="1">
      <c r="C926" s="50"/>
      <c r="D926" s="50"/>
      <c r="E926" s="50"/>
      <c r="F926" s="50"/>
      <c r="N926" s="16"/>
    </row>
    <row r="927" ht="14.25" customHeight="1">
      <c r="C927" s="50"/>
      <c r="D927" s="50"/>
      <c r="E927" s="50"/>
      <c r="F927" s="50"/>
      <c r="N927" s="16"/>
    </row>
    <row r="928" ht="14.25" customHeight="1">
      <c r="C928" s="50"/>
      <c r="D928" s="50"/>
      <c r="E928" s="50"/>
      <c r="F928" s="50"/>
      <c r="N928" s="16"/>
    </row>
    <row r="929" ht="14.25" customHeight="1">
      <c r="C929" s="50"/>
      <c r="D929" s="50"/>
      <c r="E929" s="50"/>
      <c r="F929" s="50"/>
      <c r="N929" s="16"/>
    </row>
    <row r="930" ht="14.25" customHeight="1">
      <c r="C930" s="50"/>
      <c r="D930" s="50"/>
      <c r="E930" s="50"/>
      <c r="F930" s="50"/>
      <c r="N930" s="16"/>
    </row>
    <row r="931" ht="14.25" customHeight="1">
      <c r="C931" s="50"/>
      <c r="D931" s="50"/>
      <c r="E931" s="50"/>
      <c r="F931" s="50"/>
      <c r="N931" s="16"/>
    </row>
    <row r="932" ht="14.25" customHeight="1">
      <c r="C932" s="50"/>
      <c r="D932" s="50"/>
      <c r="E932" s="50"/>
      <c r="F932" s="50"/>
      <c r="N932" s="16"/>
    </row>
    <row r="933" ht="14.25" customHeight="1">
      <c r="C933" s="50"/>
      <c r="D933" s="50"/>
      <c r="E933" s="50"/>
      <c r="F933" s="50"/>
      <c r="N933" s="16"/>
    </row>
    <row r="934" ht="14.25" customHeight="1">
      <c r="C934" s="50"/>
      <c r="D934" s="50"/>
      <c r="E934" s="50"/>
      <c r="F934" s="50"/>
      <c r="N934" s="16"/>
    </row>
    <row r="935" ht="14.25" customHeight="1">
      <c r="C935" s="50"/>
      <c r="D935" s="50"/>
      <c r="E935" s="50"/>
      <c r="F935" s="50"/>
      <c r="N935" s="16"/>
    </row>
    <row r="936" ht="14.25" customHeight="1">
      <c r="C936" s="50"/>
      <c r="D936" s="50"/>
      <c r="E936" s="50"/>
      <c r="F936" s="50"/>
      <c r="N936" s="16"/>
    </row>
    <row r="937" ht="14.25" customHeight="1">
      <c r="C937" s="50"/>
      <c r="D937" s="50"/>
      <c r="E937" s="50"/>
      <c r="F937" s="50"/>
      <c r="N937" s="16"/>
    </row>
    <row r="938" ht="14.25" customHeight="1">
      <c r="C938" s="50"/>
      <c r="D938" s="50"/>
      <c r="E938" s="50"/>
      <c r="F938" s="50"/>
      <c r="N938" s="16"/>
    </row>
    <row r="939" ht="14.25" customHeight="1">
      <c r="C939" s="50"/>
      <c r="D939" s="50"/>
      <c r="E939" s="50"/>
      <c r="F939" s="50"/>
      <c r="N939" s="16"/>
    </row>
    <row r="940" ht="14.25" customHeight="1">
      <c r="C940" s="50"/>
      <c r="D940" s="50"/>
      <c r="E940" s="50"/>
      <c r="F940" s="50"/>
      <c r="N940" s="16"/>
    </row>
    <row r="941" ht="14.25" customHeight="1">
      <c r="C941" s="50"/>
      <c r="D941" s="50"/>
      <c r="E941" s="50"/>
      <c r="F941" s="50"/>
      <c r="N941" s="16"/>
    </row>
    <row r="942" ht="14.25" customHeight="1">
      <c r="C942" s="50"/>
      <c r="D942" s="50"/>
      <c r="E942" s="50"/>
      <c r="F942" s="50"/>
      <c r="N942" s="16"/>
    </row>
    <row r="943" ht="14.25" customHeight="1">
      <c r="C943" s="50"/>
      <c r="D943" s="50"/>
      <c r="E943" s="50"/>
      <c r="F943" s="50"/>
      <c r="N943" s="16"/>
    </row>
    <row r="944" ht="14.25" customHeight="1">
      <c r="C944" s="50"/>
      <c r="D944" s="50"/>
      <c r="E944" s="50"/>
      <c r="F944" s="50"/>
      <c r="N944" s="16"/>
    </row>
    <row r="945" ht="14.25" customHeight="1">
      <c r="C945" s="50"/>
      <c r="D945" s="50"/>
      <c r="E945" s="50"/>
      <c r="F945" s="50"/>
      <c r="N945" s="16"/>
    </row>
    <row r="946" ht="14.25" customHeight="1">
      <c r="C946" s="50"/>
      <c r="D946" s="50"/>
      <c r="E946" s="50"/>
      <c r="F946" s="50"/>
      <c r="N946" s="16"/>
    </row>
    <row r="947" ht="14.25" customHeight="1">
      <c r="C947" s="50"/>
      <c r="D947" s="50"/>
      <c r="E947" s="50"/>
      <c r="F947" s="50"/>
      <c r="N947" s="16"/>
    </row>
    <row r="948" ht="14.25" customHeight="1">
      <c r="C948" s="50"/>
      <c r="D948" s="50"/>
      <c r="E948" s="50"/>
      <c r="F948" s="50"/>
      <c r="N948" s="16"/>
    </row>
    <row r="949" ht="14.25" customHeight="1">
      <c r="C949" s="50"/>
      <c r="D949" s="50"/>
      <c r="E949" s="50"/>
      <c r="F949" s="50"/>
      <c r="N949" s="16"/>
    </row>
    <row r="950" ht="14.25" customHeight="1">
      <c r="C950" s="50"/>
      <c r="D950" s="50"/>
      <c r="E950" s="50"/>
      <c r="F950" s="50"/>
      <c r="N950" s="16"/>
    </row>
    <row r="951" ht="14.25" customHeight="1">
      <c r="C951" s="50"/>
      <c r="D951" s="50"/>
      <c r="E951" s="50"/>
      <c r="F951" s="50"/>
      <c r="N951" s="16"/>
    </row>
    <row r="952" ht="14.25" customHeight="1">
      <c r="C952" s="50"/>
      <c r="D952" s="50"/>
      <c r="E952" s="50"/>
      <c r="F952" s="50"/>
      <c r="N952" s="16"/>
    </row>
    <row r="953" ht="14.25" customHeight="1">
      <c r="C953" s="50"/>
      <c r="D953" s="50"/>
      <c r="E953" s="50"/>
      <c r="F953" s="50"/>
      <c r="N953" s="16"/>
    </row>
    <row r="954" ht="14.25" customHeight="1">
      <c r="C954" s="50"/>
      <c r="D954" s="50"/>
      <c r="E954" s="50"/>
      <c r="F954" s="50"/>
      <c r="N954" s="16"/>
    </row>
    <row r="955" ht="14.25" customHeight="1">
      <c r="C955" s="50"/>
      <c r="D955" s="50"/>
      <c r="E955" s="50"/>
      <c r="F955" s="50"/>
      <c r="N955" s="16"/>
    </row>
    <row r="956" ht="14.25" customHeight="1">
      <c r="C956" s="50"/>
      <c r="D956" s="50"/>
      <c r="E956" s="50"/>
      <c r="F956" s="50"/>
      <c r="N956" s="16"/>
    </row>
    <row r="957" ht="14.25" customHeight="1">
      <c r="C957" s="50"/>
      <c r="D957" s="50"/>
      <c r="E957" s="50"/>
      <c r="F957" s="50"/>
      <c r="N957" s="16"/>
    </row>
    <row r="958" ht="14.25" customHeight="1">
      <c r="C958" s="50"/>
      <c r="D958" s="50"/>
      <c r="E958" s="50"/>
      <c r="F958" s="50"/>
      <c r="N958" s="16"/>
    </row>
    <row r="959" ht="14.25" customHeight="1">
      <c r="C959" s="50"/>
      <c r="D959" s="50"/>
      <c r="E959" s="50"/>
      <c r="F959" s="50"/>
      <c r="N959" s="16"/>
    </row>
    <row r="960" ht="14.25" customHeight="1">
      <c r="C960" s="50"/>
      <c r="D960" s="50"/>
      <c r="E960" s="50"/>
      <c r="F960" s="50"/>
      <c r="N960" s="16"/>
    </row>
    <row r="961" ht="14.25" customHeight="1">
      <c r="C961" s="50"/>
      <c r="D961" s="50"/>
      <c r="E961" s="50"/>
      <c r="F961" s="50"/>
      <c r="N961" s="16"/>
    </row>
    <row r="962" ht="14.25" customHeight="1">
      <c r="C962" s="50"/>
      <c r="D962" s="50"/>
      <c r="E962" s="50"/>
      <c r="F962" s="50"/>
      <c r="N962" s="16"/>
    </row>
    <row r="963" ht="14.25" customHeight="1">
      <c r="C963" s="50"/>
      <c r="D963" s="50"/>
      <c r="E963" s="50"/>
      <c r="F963" s="50"/>
      <c r="N963" s="16"/>
    </row>
    <row r="964" ht="14.25" customHeight="1">
      <c r="C964" s="50"/>
      <c r="D964" s="50"/>
      <c r="E964" s="50"/>
      <c r="F964" s="50"/>
      <c r="N964" s="16"/>
    </row>
    <row r="965" ht="14.25" customHeight="1">
      <c r="C965" s="50"/>
      <c r="D965" s="50"/>
      <c r="E965" s="50"/>
      <c r="F965" s="50"/>
      <c r="N965" s="16"/>
    </row>
    <row r="966" ht="14.25" customHeight="1">
      <c r="C966" s="50"/>
      <c r="D966" s="50"/>
      <c r="E966" s="50"/>
      <c r="F966" s="50"/>
      <c r="N966" s="16"/>
    </row>
    <row r="967" ht="14.25" customHeight="1">
      <c r="C967" s="50"/>
      <c r="D967" s="50"/>
      <c r="E967" s="50"/>
      <c r="F967" s="50"/>
      <c r="N967" s="16"/>
    </row>
    <row r="968" ht="14.25" customHeight="1">
      <c r="C968" s="50"/>
      <c r="D968" s="50"/>
      <c r="E968" s="50"/>
      <c r="F968" s="50"/>
      <c r="N968" s="16"/>
    </row>
    <row r="969" ht="14.25" customHeight="1">
      <c r="C969" s="50"/>
      <c r="D969" s="50"/>
      <c r="E969" s="50"/>
      <c r="F969" s="50"/>
      <c r="N969" s="16"/>
    </row>
    <row r="970" ht="14.25" customHeight="1">
      <c r="C970" s="50"/>
      <c r="D970" s="50"/>
      <c r="E970" s="50"/>
      <c r="F970" s="50"/>
      <c r="N970" s="16"/>
    </row>
    <row r="971" ht="14.25" customHeight="1">
      <c r="C971" s="50"/>
      <c r="D971" s="50"/>
      <c r="E971" s="50"/>
      <c r="F971" s="50"/>
      <c r="N971" s="16"/>
    </row>
    <row r="972" ht="14.25" customHeight="1">
      <c r="C972" s="50"/>
      <c r="D972" s="50"/>
      <c r="E972" s="50"/>
      <c r="F972" s="50"/>
      <c r="N972" s="16"/>
    </row>
    <row r="973" ht="14.25" customHeight="1">
      <c r="C973" s="50"/>
      <c r="D973" s="50"/>
      <c r="E973" s="50"/>
      <c r="F973" s="50"/>
      <c r="N973" s="16"/>
    </row>
    <row r="974" ht="14.25" customHeight="1">
      <c r="C974" s="50"/>
      <c r="D974" s="50"/>
      <c r="E974" s="50"/>
      <c r="F974" s="50"/>
      <c r="N974" s="16"/>
    </row>
    <row r="975" ht="14.25" customHeight="1">
      <c r="C975" s="50"/>
      <c r="D975" s="50"/>
      <c r="E975" s="50"/>
      <c r="F975" s="50"/>
      <c r="N975" s="16"/>
    </row>
    <row r="976" ht="14.25" customHeight="1">
      <c r="C976" s="50"/>
      <c r="D976" s="50"/>
      <c r="E976" s="50"/>
      <c r="F976" s="50"/>
      <c r="N976" s="16"/>
    </row>
    <row r="977" ht="14.25" customHeight="1">
      <c r="C977" s="50"/>
      <c r="D977" s="50"/>
      <c r="E977" s="50"/>
      <c r="F977" s="50"/>
      <c r="N977" s="16"/>
    </row>
    <row r="978" ht="14.25" customHeight="1">
      <c r="C978" s="50"/>
      <c r="D978" s="50"/>
      <c r="E978" s="50"/>
      <c r="F978" s="50"/>
      <c r="N978" s="16"/>
    </row>
    <row r="979" ht="14.25" customHeight="1">
      <c r="C979" s="50"/>
      <c r="D979" s="50"/>
      <c r="E979" s="50"/>
      <c r="F979" s="50"/>
      <c r="N979" s="16"/>
    </row>
    <row r="980" ht="14.25" customHeight="1">
      <c r="C980" s="50"/>
      <c r="D980" s="50"/>
      <c r="E980" s="50"/>
      <c r="F980" s="50"/>
      <c r="N980" s="16"/>
    </row>
    <row r="981" ht="14.25" customHeight="1">
      <c r="C981" s="50"/>
      <c r="D981" s="50"/>
      <c r="E981" s="50"/>
      <c r="F981" s="50"/>
      <c r="N981" s="16"/>
    </row>
    <row r="982" ht="14.25" customHeight="1">
      <c r="C982" s="50"/>
      <c r="D982" s="50"/>
      <c r="E982" s="50"/>
      <c r="F982" s="50"/>
      <c r="N982" s="16"/>
    </row>
    <row r="983" ht="14.25" customHeight="1">
      <c r="C983" s="50"/>
      <c r="D983" s="50"/>
      <c r="E983" s="50"/>
      <c r="F983" s="50"/>
      <c r="N983" s="16"/>
    </row>
    <row r="984" ht="14.25" customHeight="1">
      <c r="C984" s="50"/>
      <c r="D984" s="50"/>
      <c r="E984" s="50"/>
      <c r="F984" s="50"/>
      <c r="N984" s="16"/>
    </row>
    <row r="985" ht="14.25" customHeight="1">
      <c r="C985" s="50"/>
      <c r="D985" s="50"/>
      <c r="E985" s="50"/>
      <c r="F985" s="50"/>
      <c r="N985" s="16"/>
    </row>
    <row r="986" ht="14.25" customHeight="1">
      <c r="C986" s="50"/>
      <c r="D986" s="50"/>
      <c r="E986" s="50"/>
      <c r="F986" s="50"/>
      <c r="N986" s="16"/>
    </row>
    <row r="987" ht="14.25" customHeight="1">
      <c r="C987" s="50"/>
      <c r="D987" s="50"/>
      <c r="E987" s="50"/>
      <c r="F987" s="50"/>
      <c r="N987" s="16"/>
    </row>
    <row r="988" ht="14.25" customHeight="1">
      <c r="C988" s="50"/>
      <c r="D988" s="50"/>
      <c r="E988" s="50"/>
      <c r="F988" s="50"/>
      <c r="N988" s="16"/>
    </row>
    <row r="989" ht="14.25" customHeight="1">
      <c r="C989" s="50"/>
      <c r="D989" s="50"/>
      <c r="E989" s="50"/>
      <c r="F989" s="50"/>
      <c r="N989" s="16"/>
    </row>
    <row r="990" ht="14.25" customHeight="1">
      <c r="C990" s="50"/>
      <c r="D990" s="50"/>
      <c r="E990" s="50"/>
      <c r="F990" s="50"/>
      <c r="N990" s="16"/>
    </row>
    <row r="991" ht="14.25" customHeight="1">
      <c r="C991" s="50"/>
      <c r="D991" s="50"/>
      <c r="E991" s="50"/>
      <c r="F991" s="50"/>
      <c r="N991" s="16"/>
    </row>
    <row r="992" ht="14.25" customHeight="1">
      <c r="C992" s="50"/>
      <c r="D992" s="50"/>
      <c r="E992" s="50"/>
      <c r="F992" s="50"/>
      <c r="N992" s="16"/>
    </row>
    <row r="993" ht="14.25" customHeight="1">
      <c r="C993" s="50"/>
      <c r="D993" s="50"/>
      <c r="E993" s="50"/>
      <c r="F993" s="50"/>
      <c r="N993" s="16"/>
    </row>
    <row r="994" ht="14.25" customHeight="1">
      <c r="C994" s="50"/>
      <c r="D994" s="50"/>
      <c r="E994" s="50"/>
      <c r="F994" s="50"/>
      <c r="N994" s="16"/>
    </row>
    <row r="995" ht="14.25" customHeight="1">
      <c r="C995" s="50"/>
      <c r="D995" s="50"/>
      <c r="E995" s="50"/>
      <c r="F995" s="50"/>
      <c r="N995" s="16"/>
    </row>
    <row r="996" ht="14.25" customHeight="1">
      <c r="C996" s="50"/>
      <c r="D996" s="50"/>
      <c r="E996" s="50"/>
      <c r="F996" s="50"/>
      <c r="N996" s="16"/>
    </row>
    <row r="997" ht="14.25" customHeight="1">
      <c r="C997" s="50"/>
      <c r="D997" s="50"/>
      <c r="E997" s="50"/>
      <c r="F997" s="50"/>
      <c r="N997" s="16"/>
    </row>
    <row r="998" ht="14.25" customHeight="1">
      <c r="C998" s="50"/>
      <c r="D998" s="50"/>
      <c r="E998" s="50"/>
      <c r="F998" s="50"/>
      <c r="N998" s="16"/>
    </row>
    <row r="999" ht="14.25" customHeight="1">
      <c r="C999" s="50"/>
      <c r="D999" s="50"/>
      <c r="E999" s="50"/>
      <c r="F999" s="50"/>
      <c r="N999" s="16"/>
    </row>
    <row r="1000" ht="14.25" customHeight="1">
      <c r="C1000" s="50"/>
      <c r="D1000" s="50"/>
      <c r="E1000" s="50"/>
      <c r="F1000" s="50"/>
      <c r="N1000" s="16"/>
    </row>
    <row r="1001" ht="14.25" customHeight="1">
      <c r="C1001" s="50"/>
      <c r="D1001" s="50"/>
      <c r="E1001" s="50"/>
      <c r="F1001" s="50"/>
      <c r="N1001" s="16"/>
    </row>
    <row r="1002" ht="14.25" customHeight="1">
      <c r="C1002" s="50"/>
      <c r="D1002" s="50"/>
      <c r="E1002" s="50"/>
      <c r="F1002" s="50"/>
      <c r="N1002" s="16"/>
    </row>
    <row r="1003" ht="14.25" customHeight="1">
      <c r="C1003" s="50"/>
      <c r="D1003" s="50"/>
      <c r="E1003" s="50"/>
      <c r="F1003" s="50"/>
      <c r="N1003" s="16"/>
    </row>
    <row r="1004" ht="14.25" customHeight="1">
      <c r="C1004" s="50"/>
      <c r="D1004" s="50"/>
      <c r="E1004" s="50"/>
      <c r="F1004" s="50"/>
      <c r="N1004" s="16"/>
    </row>
    <row r="1005" ht="14.25" customHeight="1">
      <c r="C1005" s="50"/>
      <c r="D1005" s="50"/>
      <c r="E1005" s="50"/>
      <c r="F1005" s="50"/>
      <c r="N1005" s="16"/>
    </row>
  </sheetData>
  <mergeCells count="36">
    <mergeCell ref="A1:B2"/>
    <mergeCell ref="C1:G2"/>
    <mergeCell ref="H1:H2"/>
    <mergeCell ref="I1:I2"/>
    <mergeCell ref="J1:J2"/>
    <mergeCell ref="K1:K2"/>
    <mergeCell ref="G10:J11"/>
    <mergeCell ref="C12:G13"/>
    <mergeCell ref="H12:H13"/>
    <mergeCell ref="I12:I13"/>
    <mergeCell ref="J12:J13"/>
    <mergeCell ref="G22:J23"/>
    <mergeCell ref="C24:G25"/>
    <mergeCell ref="H24:H25"/>
    <mergeCell ref="G46:J47"/>
    <mergeCell ref="C48:G49"/>
    <mergeCell ref="H48:H49"/>
    <mergeCell ref="I48:I49"/>
    <mergeCell ref="J48:J49"/>
    <mergeCell ref="G57:J58"/>
    <mergeCell ref="I24:I25"/>
    <mergeCell ref="J24:J25"/>
    <mergeCell ref="G34:J35"/>
    <mergeCell ref="C36:G37"/>
    <mergeCell ref="H36:H37"/>
    <mergeCell ref="I36:I37"/>
    <mergeCell ref="J36:J37"/>
    <mergeCell ref="A48:B49"/>
    <mergeCell ref="A50:A55"/>
    <mergeCell ref="A3:A8"/>
    <mergeCell ref="A12:B13"/>
    <mergeCell ref="A14:A19"/>
    <mergeCell ref="A24:B25"/>
    <mergeCell ref="A26:A31"/>
    <mergeCell ref="A36:B37"/>
    <mergeCell ref="A38:A43"/>
  </mergeCells>
  <conditionalFormatting sqref="G9:L9">
    <cfRule type="colorScale" priority="1">
      <colorScale>
        <cfvo type="min"/>
        <cfvo type="max"/>
        <color rgb="FFFFFFFF"/>
        <color rgb="FF00FF00"/>
      </colorScale>
    </cfRule>
  </conditionalFormatting>
  <conditionalFormatting sqref="G19:K19">
    <cfRule type="colorScale" priority="2">
      <colorScale>
        <cfvo type="min"/>
        <cfvo type="max"/>
        <color rgb="FFFFFFFF"/>
        <color rgb="FF00FF00"/>
      </colorScale>
    </cfRule>
  </conditionalFormatting>
  <conditionalFormatting sqref="G20:K20">
    <cfRule type="colorScale" priority="3">
      <colorScale>
        <cfvo type="min"/>
        <cfvo type="max"/>
        <color rgb="FFFFFFFF"/>
        <color rgb="FF00FF00"/>
      </colorScale>
    </cfRule>
  </conditionalFormatting>
  <conditionalFormatting sqref="G21:K21">
    <cfRule type="colorScale" priority="4">
      <colorScale>
        <cfvo type="min"/>
        <cfvo type="max"/>
        <color rgb="FFFFFFFF"/>
        <color rgb="FFFFFF00"/>
      </colorScale>
    </cfRule>
  </conditionalFormatting>
  <conditionalFormatting sqref="G31:K31">
    <cfRule type="colorScale" priority="5">
      <colorScale>
        <cfvo type="min"/>
        <cfvo type="max"/>
        <color rgb="FFFFFFFF"/>
        <color rgb="FF00FF00"/>
      </colorScale>
    </cfRule>
  </conditionalFormatting>
  <conditionalFormatting sqref="G32:K32">
    <cfRule type="colorScale" priority="6">
      <colorScale>
        <cfvo type="min"/>
        <cfvo type="max"/>
        <color rgb="FFFFFFFF"/>
        <color rgb="FF00FF00"/>
      </colorScale>
    </cfRule>
  </conditionalFormatting>
  <conditionalFormatting sqref="G33:K33">
    <cfRule type="colorScale" priority="7">
      <colorScale>
        <cfvo type="min"/>
        <cfvo type="max"/>
        <color rgb="FFFFFFFF"/>
        <color rgb="FFFFFF00"/>
      </colorScale>
    </cfRule>
  </conditionalFormatting>
  <conditionalFormatting sqref="G44:K44">
    <cfRule type="colorScale" priority="8">
      <colorScale>
        <cfvo type="min"/>
        <cfvo type="max"/>
        <color rgb="FFFFFFFF"/>
        <color rgb="FF00FF00"/>
      </colorScale>
    </cfRule>
  </conditionalFormatting>
  <conditionalFormatting sqref="G45:K45">
    <cfRule type="colorScale" priority="9">
      <colorScale>
        <cfvo type="min"/>
        <cfvo type="max"/>
        <color rgb="FFFFFFFF"/>
        <color rgb="FFFFFF00"/>
      </colorScale>
    </cfRule>
  </conditionalFormatting>
  <conditionalFormatting sqref="G55:K55">
    <cfRule type="colorScale" priority="10">
      <colorScale>
        <cfvo type="min"/>
        <cfvo type="max"/>
        <color rgb="FFFFFFFF"/>
        <color rgb="FF00FF00"/>
      </colorScale>
    </cfRule>
  </conditionalFormatting>
  <conditionalFormatting sqref="G56:K56">
    <cfRule type="colorScale" priority="11">
      <colorScale>
        <cfvo type="min"/>
        <cfvo type="max"/>
        <color rgb="FFFFFFFF"/>
        <color rgb="FF00FF00"/>
      </colorScale>
    </cfRule>
  </conditionalFormatting>
  <conditionalFormatting sqref="G7:L7">
    <cfRule type="colorScale" priority="12">
      <colorScale>
        <cfvo type="min"/>
        <cfvo type="max"/>
        <color rgb="FF00FF00"/>
        <color rgb="FFFFFFFF"/>
      </colorScale>
    </cfRule>
  </conditionalFormatting>
  <conditionalFormatting sqref="G8:L8">
    <cfRule type="colorScale" priority="13">
      <colorScale>
        <cfvo type="min"/>
        <cfvo type="max"/>
        <color rgb="FFFFFFFF"/>
        <color rgb="FF00FF00"/>
      </colorScale>
    </cfRule>
  </conditionalFormatting>
  <conditionalFormatting sqref="G17:K17">
    <cfRule type="colorScale" priority="14">
      <colorScale>
        <cfvo type="min"/>
        <cfvo type="max"/>
        <color rgb="FF00FF00"/>
        <color rgb="FFFFFFFF"/>
      </colorScale>
    </cfRule>
  </conditionalFormatting>
  <conditionalFormatting sqref="G18:K18">
    <cfRule type="colorScale" priority="15">
      <colorScale>
        <cfvo type="min"/>
        <cfvo type="max"/>
        <color rgb="FFFFFFFF"/>
        <color rgb="FF00FF00"/>
      </colorScale>
    </cfRule>
  </conditionalFormatting>
  <conditionalFormatting sqref="G29:K29">
    <cfRule type="colorScale" priority="16">
      <colorScale>
        <cfvo type="min"/>
        <cfvo type="max"/>
        <color rgb="FF00FF00"/>
        <color rgb="FFFFFFFF"/>
      </colorScale>
    </cfRule>
  </conditionalFormatting>
  <conditionalFormatting sqref="G30:K30">
    <cfRule type="colorScale" priority="17">
      <colorScale>
        <cfvo type="min"/>
        <cfvo type="max"/>
        <color rgb="FFFFFFFF"/>
        <color rgb="FF00FF00"/>
      </colorScale>
    </cfRule>
  </conditionalFormatting>
  <conditionalFormatting sqref="G42:K42">
    <cfRule type="colorScale" priority="18">
      <colorScale>
        <cfvo type="min"/>
        <cfvo type="max"/>
        <color rgb="FF00FF00"/>
        <color rgb="FFFFFFFF"/>
      </colorScale>
    </cfRule>
  </conditionalFormatting>
  <conditionalFormatting sqref="G43:K43">
    <cfRule type="colorScale" priority="19">
      <colorScale>
        <cfvo type="min"/>
        <cfvo type="max"/>
        <color rgb="FFFFFFFF"/>
        <color rgb="FF00FF00"/>
      </colorScale>
    </cfRule>
  </conditionalFormatting>
  <conditionalFormatting sqref="G53:K53">
    <cfRule type="colorScale" priority="20">
      <colorScale>
        <cfvo type="min"/>
        <cfvo type="max"/>
        <color rgb="FF00FF00"/>
        <color rgb="FFFFFFFF"/>
      </colorScale>
    </cfRule>
  </conditionalFormatting>
  <conditionalFormatting sqref="G54:K54">
    <cfRule type="colorScale" priority="21">
      <colorScale>
        <cfvo type="min"/>
        <cfvo type="max"/>
        <color rgb="FFFFFFFF"/>
        <color rgb="FF00FF00"/>
      </colorScale>
    </cfRule>
  </conditionalFormatting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4A86E8"/>
    <pageSetUpPr/>
  </sheetPr>
  <sheetViews>
    <sheetView workbookViewId="0"/>
  </sheetViews>
  <sheetFormatPr customHeight="1" defaultColWidth="12.63" defaultRowHeight="15.0"/>
  <cols>
    <col customWidth="1" min="1" max="1" width="18.25"/>
    <col customWidth="1" min="2" max="2" width="19.88"/>
    <col customWidth="1" min="3" max="6" width="5.25"/>
    <col customWidth="1" min="7" max="10" width="17.5"/>
    <col customWidth="1" min="11" max="11" width="24.0"/>
    <col customWidth="1" min="12" max="12" width="7.5"/>
    <col customWidth="1" min="14" max="26" width="8.63"/>
  </cols>
  <sheetData>
    <row r="1">
      <c r="A1" s="47" t="s">
        <v>119</v>
      </c>
      <c r="C1" s="37" t="s">
        <v>120</v>
      </c>
      <c r="H1" s="3" t="s">
        <v>121</v>
      </c>
      <c r="I1" s="37" t="s">
        <v>100</v>
      </c>
      <c r="J1" s="63"/>
      <c r="K1" s="64"/>
      <c r="L1" s="65"/>
      <c r="N1" s="4"/>
      <c r="O1" s="4"/>
      <c r="P1" s="4"/>
      <c r="Q1" s="5"/>
    </row>
    <row r="2">
      <c r="A2" s="66"/>
      <c r="B2" s="66"/>
      <c r="C2" s="8"/>
      <c r="D2" s="8"/>
      <c r="E2" s="8"/>
      <c r="F2" s="8"/>
      <c r="G2" s="8"/>
      <c r="H2" s="8"/>
      <c r="I2" s="8"/>
      <c r="J2" s="63"/>
      <c r="K2" s="64" t="s">
        <v>5</v>
      </c>
      <c r="L2" s="65"/>
      <c r="N2" s="4"/>
      <c r="O2" s="4"/>
      <c r="P2" s="4"/>
      <c r="Q2" s="5"/>
    </row>
    <row r="3" ht="15.0" customHeight="1">
      <c r="A3" s="67"/>
      <c r="B3" s="68" t="s">
        <v>103</v>
      </c>
      <c r="C3" s="69">
        <v>0.06</v>
      </c>
      <c r="D3" s="70">
        <v>0.075</v>
      </c>
      <c r="E3" s="70">
        <v>0.075</v>
      </c>
      <c r="F3" s="70">
        <v>0.075</v>
      </c>
      <c r="G3" s="71">
        <f t="shared" ref="G3:G4" si="1">SUM(C3:F3)</f>
        <v>0.285</v>
      </c>
      <c r="H3" s="72">
        <v>0.06</v>
      </c>
      <c r="I3" s="73">
        <v>0.3</v>
      </c>
      <c r="J3" s="64"/>
      <c r="K3" s="72" t="s">
        <v>102</v>
      </c>
      <c r="L3" s="74">
        <v>87.0</v>
      </c>
      <c r="N3" s="4"/>
      <c r="O3" s="4"/>
      <c r="P3" s="4"/>
      <c r="Q3" s="5"/>
    </row>
    <row r="4" ht="15.0" customHeight="1">
      <c r="A4" s="45"/>
      <c r="B4" s="75" t="s">
        <v>109</v>
      </c>
      <c r="C4" s="69">
        <v>160.0</v>
      </c>
      <c r="D4" s="76"/>
      <c r="E4" s="76"/>
      <c r="F4" s="76"/>
      <c r="G4" s="71">
        <f t="shared" si="1"/>
        <v>160</v>
      </c>
      <c r="H4" s="73">
        <v>340.0</v>
      </c>
      <c r="I4" s="72">
        <v>0.0</v>
      </c>
      <c r="J4" s="64"/>
      <c r="K4" s="72" t="s">
        <v>103</v>
      </c>
      <c r="L4" s="77">
        <f>1.65*$L$3</f>
        <v>143.55</v>
      </c>
      <c r="N4" s="4"/>
      <c r="O4" s="4"/>
      <c r="P4" s="4"/>
      <c r="Q4" s="5"/>
    </row>
    <row r="5" ht="15.0" customHeight="1">
      <c r="A5" s="45"/>
      <c r="B5" s="78" t="s">
        <v>103</v>
      </c>
      <c r="C5" s="79"/>
      <c r="D5" s="79"/>
      <c r="E5" s="79"/>
      <c r="F5" s="79"/>
      <c r="G5" s="20">
        <f t="shared" ref="G5:I5" si="2">$L$4+$L$3*G3</f>
        <v>168.345</v>
      </c>
      <c r="H5" s="20">
        <f t="shared" si="2"/>
        <v>148.77</v>
      </c>
      <c r="I5" s="20">
        <f t="shared" si="2"/>
        <v>169.65</v>
      </c>
      <c r="J5" s="64"/>
      <c r="K5" s="72" t="s">
        <v>122</v>
      </c>
      <c r="L5" s="77">
        <v>5.0</v>
      </c>
      <c r="N5" s="4"/>
      <c r="O5" s="4"/>
      <c r="P5" s="4"/>
      <c r="Q5" s="5"/>
    </row>
    <row r="6" ht="15.0" customHeight="1">
      <c r="A6" s="45"/>
      <c r="B6" s="78" t="s">
        <v>105</v>
      </c>
      <c r="C6" s="79"/>
      <c r="D6" s="79"/>
      <c r="E6" s="79"/>
      <c r="F6" s="79"/>
      <c r="G6" s="80">
        <f t="shared" ref="G6:I6" si="3">G5/$L$5</f>
        <v>33.669</v>
      </c>
      <c r="H6" s="80">
        <f t="shared" si="3"/>
        <v>29.754</v>
      </c>
      <c r="I6" s="80">
        <f t="shared" si="3"/>
        <v>33.93</v>
      </c>
      <c r="J6" s="64"/>
      <c r="K6" s="64"/>
      <c r="L6" s="65"/>
      <c r="N6" s="4"/>
      <c r="O6" s="4"/>
      <c r="P6" s="4"/>
      <c r="Q6" s="5"/>
    </row>
    <row r="7" ht="15.0" customHeight="1">
      <c r="A7" s="45"/>
      <c r="B7" s="17" t="s">
        <v>112</v>
      </c>
      <c r="C7" s="79"/>
      <c r="D7" s="79"/>
      <c r="E7" s="79"/>
      <c r="F7" s="79"/>
      <c r="G7" s="20">
        <f t="shared" ref="G7:I7" si="4">G4</f>
        <v>160</v>
      </c>
      <c r="H7" s="20">
        <f t="shared" si="4"/>
        <v>340</v>
      </c>
      <c r="I7" s="20">
        <f t="shared" si="4"/>
        <v>0</v>
      </c>
      <c r="J7" s="64"/>
      <c r="K7" s="64"/>
      <c r="L7" s="65"/>
      <c r="N7" s="4"/>
      <c r="O7" s="4"/>
      <c r="P7" s="4"/>
      <c r="Q7" s="5"/>
    </row>
    <row r="8" ht="15.0" customHeight="1">
      <c r="A8" s="45"/>
      <c r="B8" s="64"/>
      <c r="C8" s="79"/>
      <c r="D8" s="79"/>
      <c r="E8" s="79"/>
      <c r="F8" s="79"/>
      <c r="G8" s="81" t="s">
        <v>82</v>
      </c>
      <c r="J8" s="82"/>
      <c r="K8" s="64"/>
      <c r="L8" s="65"/>
      <c r="N8" s="4"/>
      <c r="O8" s="4"/>
      <c r="P8" s="4"/>
      <c r="Q8" s="5"/>
    </row>
    <row r="9" ht="15.0" customHeight="1">
      <c r="A9" s="64"/>
      <c r="B9" s="64"/>
      <c r="C9" s="79"/>
      <c r="D9" s="79"/>
      <c r="E9" s="79"/>
      <c r="F9" s="79"/>
      <c r="J9" s="82"/>
      <c r="K9" s="64"/>
      <c r="L9" s="65"/>
      <c r="N9" s="4"/>
      <c r="O9" s="4"/>
      <c r="P9" s="4"/>
      <c r="Q9" s="5"/>
    </row>
    <row r="10" ht="15.0" customHeight="1">
      <c r="A10" s="47" t="s">
        <v>123</v>
      </c>
      <c r="C10" s="37" t="s">
        <v>120</v>
      </c>
      <c r="H10" s="3" t="s">
        <v>121</v>
      </c>
      <c r="I10" s="37" t="s">
        <v>100</v>
      </c>
      <c r="J10" s="63"/>
      <c r="K10" s="64"/>
      <c r="L10" s="65"/>
      <c r="N10" s="4"/>
      <c r="O10" s="4"/>
      <c r="P10" s="4"/>
      <c r="Q10" s="5"/>
    </row>
    <row r="11" ht="15.0" customHeight="1">
      <c r="A11" s="66"/>
      <c r="B11" s="66"/>
      <c r="C11" s="8"/>
      <c r="D11" s="8"/>
      <c r="E11" s="8"/>
      <c r="F11" s="8"/>
      <c r="G11" s="8"/>
      <c r="H11" s="8"/>
      <c r="I11" s="8"/>
      <c r="J11" s="63"/>
      <c r="K11" s="64" t="s">
        <v>5</v>
      </c>
      <c r="L11" s="65"/>
    </row>
    <row r="12" ht="14.25" customHeight="1">
      <c r="A12" s="67"/>
      <c r="B12" s="68" t="s">
        <v>103</v>
      </c>
      <c r="C12" s="69">
        <v>0.06</v>
      </c>
      <c r="D12" s="70">
        <v>0.075</v>
      </c>
      <c r="E12" s="70">
        <v>0.075</v>
      </c>
      <c r="F12" s="70">
        <v>0.075</v>
      </c>
      <c r="G12" s="71">
        <f t="shared" ref="G12:G13" si="5">SUM(C12:F12)</f>
        <v>0.285</v>
      </c>
      <c r="H12" s="72">
        <v>0.06</v>
      </c>
      <c r="I12" s="73">
        <v>0.3</v>
      </c>
      <c r="J12" s="64"/>
      <c r="K12" s="72" t="s">
        <v>102</v>
      </c>
      <c r="L12" s="74">
        <v>155.0</v>
      </c>
    </row>
    <row r="13" ht="14.25" customHeight="1">
      <c r="A13" s="45"/>
      <c r="B13" s="75" t="s">
        <v>109</v>
      </c>
      <c r="C13" s="69">
        <v>160.0</v>
      </c>
      <c r="D13" s="76"/>
      <c r="E13" s="76"/>
      <c r="F13" s="76"/>
      <c r="G13" s="71">
        <f t="shared" si="5"/>
        <v>160</v>
      </c>
      <c r="H13" s="73">
        <v>340.0</v>
      </c>
      <c r="I13" s="72">
        <v>0.0</v>
      </c>
      <c r="J13" s="64"/>
      <c r="K13" s="72" t="s">
        <v>103</v>
      </c>
      <c r="L13" s="77">
        <f>1.65*$L$12</f>
        <v>255.75</v>
      </c>
    </row>
    <row r="14" ht="14.25" customHeight="1">
      <c r="A14" s="45"/>
      <c r="B14" s="78" t="s">
        <v>103</v>
      </c>
      <c r="C14" s="79"/>
      <c r="D14" s="79"/>
      <c r="E14" s="79"/>
      <c r="F14" s="79"/>
      <c r="G14" s="20">
        <f t="shared" ref="G14:I14" si="6">$L$13+$L$12*G12</f>
        <v>299.925</v>
      </c>
      <c r="H14" s="20">
        <f t="shared" si="6"/>
        <v>265.05</v>
      </c>
      <c r="I14" s="20">
        <f t="shared" si="6"/>
        <v>302.25</v>
      </c>
      <c r="J14" s="64"/>
      <c r="K14" s="72" t="s">
        <v>122</v>
      </c>
      <c r="L14" s="77">
        <v>5.0</v>
      </c>
    </row>
    <row r="15" ht="14.25" customHeight="1">
      <c r="A15" s="45"/>
      <c r="B15" s="78" t="s">
        <v>105</v>
      </c>
      <c r="C15" s="79"/>
      <c r="D15" s="79"/>
      <c r="E15" s="79"/>
      <c r="F15" s="79"/>
      <c r="G15" s="80">
        <f t="shared" ref="G15:I15" si="7">G14/$L$5</f>
        <v>59.985</v>
      </c>
      <c r="H15" s="80">
        <f t="shared" si="7"/>
        <v>53.01</v>
      </c>
      <c r="I15" s="80">
        <f t="shared" si="7"/>
        <v>60.45</v>
      </c>
      <c r="J15" s="64"/>
      <c r="K15" s="64"/>
      <c r="L15" s="65"/>
    </row>
    <row r="16" ht="14.25" customHeight="1">
      <c r="A16" s="45"/>
      <c r="B16" s="17" t="s">
        <v>112</v>
      </c>
      <c r="C16" s="79"/>
      <c r="D16" s="79"/>
      <c r="E16" s="79"/>
      <c r="F16" s="79"/>
      <c r="G16" s="20">
        <f t="shared" ref="G16:I16" si="8">G13</f>
        <v>160</v>
      </c>
      <c r="H16" s="20">
        <f t="shared" si="8"/>
        <v>340</v>
      </c>
      <c r="I16" s="20">
        <f t="shared" si="8"/>
        <v>0</v>
      </c>
      <c r="J16" s="64"/>
      <c r="K16" s="64"/>
      <c r="L16" s="65"/>
    </row>
    <row r="17" ht="14.25" customHeight="1">
      <c r="A17" s="45"/>
      <c r="B17" s="64"/>
      <c r="C17" s="79"/>
      <c r="D17" s="79"/>
      <c r="E17" s="79"/>
      <c r="F17" s="79"/>
      <c r="G17" s="81" t="s">
        <v>82</v>
      </c>
      <c r="J17" s="82"/>
      <c r="K17" s="64"/>
      <c r="L17" s="65"/>
    </row>
    <row r="18" ht="14.25" customHeight="1">
      <c r="A18" s="64"/>
      <c r="B18" s="64"/>
      <c r="C18" s="79"/>
      <c r="D18" s="79"/>
      <c r="E18" s="79"/>
      <c r="F18" s="79"/>
      <c r="J18" s="82"/>
      <c r="K18" s="64"/>
      <c r="L18" s="65"/>
    </row>
    <row r="19" ht="14.25" customHeight="1">
      <c r="A19" s="47" t="s">
        <v>124</v>
      </c>
      <c r="C19" s="37" t="s">
        <v>125</v>
      </c>
      <c r="H19" s="37" t="s">
        <v>126</v>
      </c>
      <c r="I19" s="37" t="s">
        <v>127</v>
      </c>
      <c r="J19" s="10"/>
      <c r="K19" s="4"/>
      <c r="L19" s="5"/>
    </row>
    <row r="20" ht="14.25" customHeight="1">
      <c r="A20" s="66"/>
      <c r="B20" s="66"/>
      <c r="C20" s="8"/>
      <c r="D20" s="8"/>
      <c r="E20" s="8"/>
      <c r="F20" s="8"/>
      <c r="G20" s="8"/>
      <c r="H20" s="8"/>
      <c r="I20" s="8"/>
      <c r="J20" s="4"/>
      <c r="K20" s="4" t="s">
        <v>5</v>
      </c>
      <c r="L20" s="5"/>
    </row>
    <row r="21" ht="14.25" customHeight="1">
      <c r="A21" s="44"/>
      <c r="B21" s="83" t="s">
        <v>128</v>
      </c>
      <c r="C21" s="42">
        <v>12.0</v>
      </c>
      <c r="D21" s="12"/>
      <c r="E21" s="19"/>
      <c r="F21" s="19"/>
      <c r="G21" s="4">
        <f t="shared" ref="G21:G23" si="9">SUM(C21:F21)</f>
        <v>12</v>
      </c>
      <c r="H21" s="4"/>
      <c r="I21" s="29">
        <v>48.0</v>
      </c>
      <c r="J21" s="4"/>
      <c r="K21" s="13" t="s">
        <v>129</v>
      </c>
      <c r="L21" s="39">
        <v>829.0</v>
      </c>
    </row>
    <row r="22" ht="14.25" customHeight="1">
      <c r="A22" s="45"/>
      <c r="B22" s="83" t="s">
        <v>130</v>
      </c>
      <c r="C22" s="12"/>
      <c r="D22" s="42">
        <v>0.02</v>
      </c>
      <c r="E22" s="19"/>
      <c r="F22" s="19"/>
      <c r="G22" s="4">
        <f t="shared" si="9"/>
        <v>0.02</v>
      </c>
      <c r="H22" s="4"/>
      <c r="I22" s="4"/>
      <c r="J22" s="4"/>
      <c r="K22" s="29" t="s">
        <v>131</v>
      </c>
      <c r="L22" s="9">
        <f>$L$21*1.35+200</f>
        <v>1319.15</v>
      </c>
    </row>
    <row r="23" ht="14.25" customHeight="1">
      <c r="A23" s="45"/>
      <c r="B23" s="83" t="s">
        <v>109</v>
      </c>
      <c r="C23" s="42">
        <v>150.0</v>
      </c>
      <c r="D23" s="42">
        <v>150.0</v>
      </c>
      <c r="E23" s="34">
        <v>150.0</v>
      </c>
      <c r="F23" s="34">
        <v>150.0</v>
      </c>
      <c r="G23" s="4">
        <f t="shared" si="9"/>
        <v>600</v>
      </c>
      <c r="H23" s="29">
        <v>600.0</v>
      </c>
      <c r="I23" s="4"/>
      <c r="J23" s="4"/>
      <c r="K23" s="29"/>
      <c r="L23" s="9"/>
    </row>
    <row r="24" ht="14.25" customHeight="1">
      <c r="A24" s="45"/>
      <c r="B24" s="17" t="s">
        <v>130</v>
      </c>
      <c r="C24" s="19"/>
      <c r="D24" s="19"/>
      <c r="E24" s="19"/>
      <c r="F24" s="19"/>
      <c r="G24" s="20">
        <f t="shared" ref="G24:I24" si="10">G22*100</f>
        <v>2</v>
      </c>
      <c r="H24" s="20">
        <f t="shared" si="10"/>
        <v>0</v>
      </c>
      <c r="I24" s="20">
        <f t="shared" si="10"/>
        <v>0</v>
      </c>
      <c r="J24" s="4"/>
      <c r="K24" s="4"/>
      <c r="L24" s="5"/>
    </row>
    <row r="25" ht="14.25" customHeight="1">
      <c r="A25" s="45"/>
      <c r="B25" s="17" t="s">
        <v>132</v>
      </c>
      <c r="C25" s="19"/>
      <c r="D25" s="19"/>
      <c r="E25" s="19"/>
      <c r="F25" s="19"/>
      <c r="G25" s="20">
        <f>G21</f>
        <v>12</v>
      </c>
      <c r="H25" s="20">
        <f>H21*0</f>
        <v>0</v>
      </c>
      <c r="I25" s="20">
        <f>I21</f>
        <v>48</v>
      </c>
      <c r="J25" s="4"/>
      <c r="K25" s="4"/>
      <c r="L25" s="5"/>
    </row>
    <row r="26" ht="14.25" customHeight="1">
      <c r="A26" s="45"/>
      <c r="B26" s="17" t="s">
        <v>109</v>
      </c>
      <c r="C26" s="19"/>
      <c r="D26" s="19"/>
      <c r="E26" s="19"/>
      <c r="F26" s="19"/>
      <c r="G26" s="20">
        <f t="shared" ref="G26:I26" si="11">$L$22+G23</f>
        <v>1919.15</v>
      </c>
      <c r="H26" s="20">
        <f t="shared" si="11"/>
        <v>1919.15</v>
      </c>
      <c r="I26" s="20">
        <f t="shared" si="11"/>
        <v>1319.15</v>
      </c>
      <c r="J26" s="4"/>
      <c r="K26" s="4"/>
      <c r="L26" s="5"/>
    </row>
    <row r="27" ht="14.25" customHeight="1">
      <c r="A27" s="4"/>
      <c r="B27" s="4"/>
      <c r="C27" s="19"/>
      <c r="D27" s="19"/>
      <c r="E27" s="19"/>
      <c r="F27" s="19"/>
      <c r="G27" s="84" t="s">
        <v>85</v>
      </c>
      <c r="H27" s="24"/>
      <c r="I27" s="24"/>
      <c r="J27" s="20"/>
      <c r="K27" s="4"/>
      <c r="L27" s="5"/>
    </row>
    <row r="28" ht="14.25" customHeight="1">
      <c r="G28" s="25"/>
      <c r="H28" s="26"/>
      <c r="I28" s="26"/>
      <c r="J28" s="20"/>
      <c r="L28" s="16"/>
    </row>
    <row r="29" ht="14.25" customHeight="1">
      <c r="A29" s="47" t="s">
        <v>133</v>
      </c>
      <c r="C29" s="37" t="s">
        <v>125</v>
      </c>
      <c r="H29" s="37" t="s">
        <v>126</v>
      </c>
      <c r="I29" s="37" t="s">
        <v>127</v>
      </c>
      <c r="J29" s="10"/>
      <c r="K29" s="4"/>
      <c r="L29" s="5"/>
    </row>
    <row r="30" ht="14.25" customHeight="1">
      <c r="A30" s="66"/>
      <c r="B30" s="66"/>
      <c r="C30" s="8"/>
      <c r="D30" s="8"/>
      <c r="E30" s="8"/>
      <c r="F30" s="8"/>
      <c r="G30" s="8"/>
      <c r="H30" s="8"/>
      <c r="I30" s="8"/>
      <c r="J30" s="4"/>
      <c r="K30" s="4" t="s">
        <v>5</v>
      </c>
      <c r="L30" s="5"/>
    </row>
    <row r="31" ht="14.25" customHeight="1">
      <c r="A31" s="44"/>
      <c r="B31" s="85" t="s">
        <v>128</v>
      </c>
      <c r="C31" s="42">
        <v>12.0</v>
      </c>
      <c r="D31" s="12"/>
      <c r="E31" s="19"/>
      <c r="F31" s="19"/>
      <c r="G31" s="4">
        <f t="shared" ref="G31:G33" si="12">SUM(C31:F31)</f>
        <v>12</v>
      </c>
      <c r="H31" s="4"/>
      <c r="I31" s="29">
        <v>48.0</v>
      </c>
      <c r="J31" s="4"/>
      <c r="K31" s="13" t="s">
        <v>129</v>
      </c>
      <c r="L31" s="39">
        <v>1105.0</v>
      </c>
    </row>
    <row r="32" ht="14.25" customHeight="1">
      <c r="A32" s="45"/>
      <c r="B32" s="83" t="s">
        <v>130</v>
      </c>
      <c r="C32" s="12"/>
      <c r="D32" s="42">
        <v>0.02</v>
      </c>
      <c r="E32" s="19"/>
      <c r="F32" s="19"/>
      <c r="G32" s="4">
        <f t="shared" si="12"/>
        <v>0.02</v>
      </c>
      <c r="H32" s="4"/>
      <c r="I32" s="4"/>
      <c r="J32" s="4"/>
      <c r="K32" s="29" t="s">
        <v>131</v>
      </c>
      <c r="L32" s="9">
        <f>$L$31*1.5+200</f>
        <v>1857.5</v>
      </c>
    </row>
    <row r="33" ht="14.25" customHeight="1">
      <c r="A33" s="45"/>
      <c r="B33" s="83" t="s">
        <v>109</v>
      </c>
      <c r="C33" s="42">
        <v>150.0</v>
      </c>
      <c r="D33" s="42">
        <v>150.0</v>
      </c>
      <c r="E33" s="34">
        <v>150.0</v>
      </c>
      <c r="F33" s="34">
        <v>150.0</v>
      </c>
      <c r="G33" s="4">
        <f t="shared" si="12"/>
        <v>600</v>
      </c>
      <c r="H33" s="29">
        <v>600.0</v>
      </c>
      <c r="I33" s="4"/>
      <c r="J33" s="4"/>
      <c r="K33" s="29"/>
      <c r="L33" s="9"/>
    </row>
    <row r="34" ht="14.25" customHeight="1">
      <c r="A34" s="45"/>
      <c r="B34" s="17" t="s">
        <v>130</v>
      </c>
      <c r="C34" s="19"/>
      <c r="D34" s="19"/>
      <c r="E34" s="19"/>
      <c r="F34" s="19"/>
      <c r="G34" s="20">
        <f t="shared" ref="G34:I34" si="13">G32*100</f>
        <v>2</v>
      </c>
      <c r="H34" s="20">
        <f t="shared" si="13"/>
        <v>0</v>
      </c>
      <c r="I34" s="20">
        <f t="shared" si="13"/>
        <v>0</v>
      </c>
      <c r="J34" s="4"/>
      <c r="K34" s="4"/>
      <c r="L34" s="5"/>
    </row>
    <row r="35" ht="14.25" customHeight="1">
      <c r="A35" s="45"/>
      <c r="B35" s="17" t="s">
        <v>132</v>
      </c>
      <c r="C35" s="19"/>
      <c r="D35" s="19"/>
      <c r="E35" s="19"/>
      <c r="F35" s="19"/>
      <c r="G35" s="20">
        <f>G31</f>
        <v>12</v>
      </c>
      <c r="H35" s="20">
        <f>H31*0</f>
        <v>0</v>
      </c>
      <c r="I35" s="20">
        <f>I31</f>
        <v>48</v>
      </c>
      <c r="J35" s="4"/>
      <c r="K35" s="4"/>
      <c r="L35" s="5"/>
    </row>
    <row r="36" ht="14.25" customHeight="1">
      <c r="A36" s="45"/>
      <c r="B36" s="17" t="s">
        <v>109</v>
      </c>
      <c r="C36" s="19"/>
      <c r="D36" s="19"/>
      <c r="E36" s="19"/>
      <c r="F36" s="19"/>
      <c r="G36" s="20">
        <f t="shared" ref="G36:I36" si="14">$L$32+G33</f>
        <v>2457.5</v>
      </c>
      <c r="H36" s="20">
        <f t="shared" si="14"/>
        <v>2457.5</v>
      </c>
      <c r="I36" s="20">
        <f t="shared" si="14"/>
        <v>1857.5</v>
      </c>
      <c r="J36" s="4"/>
      <c r="K36" s="4"/>
      <c r="L36" s="5"/>
    </row>
    <row r="37" ht="14.25" customHeight="1">
      <c r="A37" s="4"/>
      <c r="B37" s="4"/>
      <c r="C37" s="19"/>
      <c r="D37" s="19"/>
      <c r="E37" s="19"/>
      <c r="F37" s="19"/>
      <c r="G37" s="84" t="s">
        <v>85</v>
      </c>
      <c r="H37" s="24"/>
      <c r="I37" s="24"/>
      <c r="J37" s="20"/>
      <c r="K37" s="4"/>
      <c r="L37" s="5"/>
    </row>
    <row r="38" ht="14.25" customHeight="1">
      <c r="G38" s="25"/>
      <c r="H38" s="26"/>
      <c r="I38" s="26"/>
      <c r="J38" s="20"/>
      <c r="L38" s="16"/>
    </row>
    <row r="39" ht="14.25" customHeight="1">
      <c r="A39" s="47" t="s">
        <v>134</v>
      </c>
      <c r="C39" s="3" t="s">
        <v>135</v>
      </c>
      <c r="H39" s="3" t="s">
        <v>136</v>
      </c>
      <c r="I39" s="37" t="s">
        <v>137</v>
      </c>
      <c r="J39" s="10"/>
      <c r="K39" s="4"/>
      <c r="L39" s="5"/>
    </row>
    <row r="40" ht="14.25" customHeight="1">
      <c r="A40" s="66"/>
      <c r="B40" s="66"/>
      <c r="C40" s="8"/>
      <c r="D40" s="8"/>
      <c r="E40" s="8"/>
      <c r="F40" s="8"/>
      <c r="G40" s="8"/>
      <c r="H40" s="8"/>
      <c r="I40" s="8"/>
      <c r="J40" s="4"/>
      <c r="K40" s="4" t="s">
        <v>5</v>
      </c>
      <c r="L40" s="5"/>
    </row>
    <row r="41" ht="14.25" customHeight="1">
      <c r="A41" s="44"/>
      <c r="B41" s="85" t="s">
        <v>130</v>
      </c>
      <c r="C41" s="42">
        <v>0.02</v>
      </c>
      <c r="D41" s="12"/>
      <c r="E41" s="19"/>
      <c r="F41" s="19"/>
      <c r="G41" s="4">
        <f t="shared" ref="G41:G43" si="15">SUM(C41:F41)</f>
        <v>0.02</v>
      </c>
      <c r="H41" s="4"/>
      <c r="I41" s="29"/>
      <c r="J41" s="4"/>
      <c r="K41" s="29" t="s">
        <v>138</v>
      </c>
      <c r="L41" s="9">
        <v>0.4</v>
      </c>
    </row>
    <row r="42" ht="14.25" customHeight="1">
      <c r="A42" s="45"/>
      <c r="B42" s="83" t="s">
        <v>109</v>
      </c>
      <c r="C42" s="12"/>
      <c r="D42" s="42">
        <v>160.0</v>
      </c>
      <c r="E42" s="19"/>
      <c r="F42" s="19"/>
      <c r="G42" s="4">
        <f t="shared" si="15"/>
        <v>160</v>
      </c>
      <c r="H42" s="29">
        <v>340.0</v>
      </c>
      <c r="I42" s="4"/>
      <c r="J42" s="4"/>
      <c r="K42" s="13" t="s">
        <v>139</v>
      </c>
      <c r="L42" s="39">
        <f>L41*1.2</f>
        <v>0.48</v>
      </c>
    </row>
    <row r="43" ht="14.25" customHeight="1">
      <c r="A43" s="45"/>
      <c r="B43" s="83" t="s">
        <v>140</v>
      </c>
      <c r="C43" s="42">
        <v>0.2</v>
      </c>
      <c r="D43" s="42">
        <v>0.2</v>
      </c>
      <c r="E43" s="34">
        <v>0.2</v>
      </c>
      <c r="F43" s="34">
        <v>0.2</v>
      </c>
      <c r="G43" s="4">
        <f t="shared" si="15"/>
        <v>0.8</v>
      </c>
      <c r="H43" s="29">
        <v>0.2</v>
      </c>
      <c r="I43" s="29">
        <v>0.8</v>
      </c>
      <c r="J43" s="4"/>
      <c r="K43" s="29"/>
      <c r="L43" s="9"/>
    </row>
    <row r="44" ht="14.25" customHeight="1">
      <c r="A44" s="45"/>
      <c r="B44" s="17" t="s">
        <v>130</v>
      </c>
      <c r="C44" s="12"/>
      <c r="D44" s="12"/>
      <c r="E44" s="19"/>
      <c r="F44" s="19"/>
      <c r="G44" s="20">
        <f>G41*100</f>
        <v>2</v>
      </c>
      <c r="H44" s="86">
        <v>0.0</v>
      </c>
      <c r="I44" s="86">
        <v>0.0</v>
      </c>
      <c r="J44" s="4"/>
      <c r="K44" s="4"/>
      <c r="L44" s="5"/>
    </row>
    <row r="45" ht="14.25" customHeight="1">
      <c r="A45" s="45"/>
      <c r="B45" s="17" t="s">
        <v>112</v>
      </c>
      <c r="C45" s="19"/>
      <c r="D45" s="19"/>
      <c r="E45" s="19"/>
      <c r="F45" s="19"/>
      <c r="G45" s="20">
        <f t="shared" ref="G45:I45" si="16">G42</f>
        <v>160</v>
      </c>
      <c r="H45" s="20">
        <f t="shared" si="16"/>
        <v>340</v>
      </c>
      <c r="I45" s="20" t="str">
        <f t="shared" si="16"/>
        <v/>
      </c>
      <c r="J45" s="4"/>
      <c r="K45" s="4"/>
      <c r="L45" s="5"/>
    </row>
    <row r="46" ht="14.25" customHeight="1">
      <c r="A46" s="45"/>
      <c r="B46" s="17" t="s">
        <v>139</v>
      </c>
      <c r="C46" s="19"/>
      <c r="D46" s="19"/>
      <c r="E46" s="19"/>
      <c r="F46" s="19"/>
      <c r="G46" s="20">
        <f t="shared" ref="G46:I46" si="17">($L$42+$L$41*G43)*100</f>
        <v>80</v>
      </c>
      <c r="H46" s="20">
        <f t="shared" si="17"/>
        <v>56</v>
      </c>
      <c r="I46" s="20">
        <f t="shared" si="17"/>
        <v>80</v>
      </c>
      <c r="J46" s="4"/>
      <c r="K46" s="4"/>
      <c r="L46" s="5"/>
    </row>
    <row r="47" ht="14.25" customHeight="1">
      <c r="A47" s="4"/>
      <c r="B47" s="4"/>
      <c r="C47" s="19"/>
      <c r="D47" s="19"/>
      <c r="E47" s="19"/>
      <c r="F47" s="19"/>
      <c r="G47" s="84" t="s">
        <v>85</v>
      </c>
      <c r="H47" s="24"/>
      <c r="I47" s="24"/>
      <c r="J47" s="20"/>
      <c r="K47" s="4"/>
      <c r="L47" s="5"/>
    </row>
    <row r="48" ht="14.25" customHeight="1">
      <c r="G48" s="25"/>
      <c r="H48" s="26"/>
      <c r="I48" s="26"/>
      <c r="J48" s="20"/>
      <c r="L48" s="16"/>
    </row>
    <row r="49" ht="14.25" customHeight="1">
      <c r="L49" s="16"/>
    </row>
    <row r="50" ht="14.25" customHeight="1">
      <c r="L50" s="16"/>
    </row>
    <row r="51" ht="14.25" customHeight="1">
      <c r="L51" s="16"/>
    </row>
    <row r="52" ht="14.25" customHeight="1">
      <c r="L52" s="16"/>
    </row>
    <row r="53" ht="14.25" customHeight="1">
      <c r="L53" s="16"/>
    </row>
    <row r="54" ht="14.25" customHeight="1">
      <c r="L54" s="16"/>
    </row>
    <row r="55" ht="14.25" customHeight="1">
      <c r="L55" s="16"/>
    </row>
    <row r="56" ht="14.25" customHeight="1">
      <c r="L56" s="16"/>
    </row>
    <row r="57" ht="14.25" customHeight="1">
      <c r="L57" s="16"/>
    </row>
    <row r="58" ht="14.25" customHeight="1">
      <c r="L58" s="16"/>
    </row>
    <row r="59" ht="14.25" customHeight="1">
      <c r="L59" s="16"/>
    </row>
    <row r="60" ht="14.25" customHeight="1">
      <c r="L60" s="16"/>
    </row>
    <row r="61" ht="14.25" customHeight="1">
      <c r="L61" s="16"/>
    </row>
    <row r="62" ht="14.25" customHeight="1">
      <c r="L62" s="16"/>
    </row>
    <row r="63" ht="14.25" customHeight="1">
      <c r="L63" s="16"/>
    </row>
    <row r="64" ht="14.25" customHeight="1">
      <c r="L64" s="16"/>
    </row>
    <row r="65" ht="14.25" customHeight="1">
      <c r="L65" s="16"/>
    </row>
    <row r="66" ht="14.25" customHeight="1">
      <c r="L66" s="16"/>
    </row>
    <row r="67" ht="14.25" customHeight="1">
      <c r="L67" s="16"/>
    </row>
    <row r="68" ht="14.25" customHeight="1">
      <c r="L68" s="16"/>
    </row>
    <row r="69" ht="14.25" customHeight="1">
      <c r="L69" s="16"/>
    </row>
    <row r="70" ht="14.25" customHeight="1">
      <c r="L70" s="16"/>
    </row>
    <row r="71" ht="14.25" customHeight="1">
      <c r="L71" s="16"/>
    </row>
    <row r="72" ht="14.25" customHeight="1">
      <c r="L72" s="16"/>
    </row>
    <row r="73" ht="14.25" customHeight="1">
      <c r="L73" s="16"/>
    </row>
    <row r="74" ht="14.25" customHeight="1">
      <c r="L74" s="16"/>
    </row>
    <row r="75" ht="14.25" customHeight="1">
      <c r="L75" s="16"/>
    </row>
    <row r="76" ht="14.25" customHeight="1">
      <c r="L76" s="16"/>
    </row>
    <row r="77" ht="14.25" customHeight="1">
      <c r="L77" s="16"/>
    </row>
    <row r="78" ht="14.25" customHeight="1">
      <c r="L78" s="16"/>
    </row>
    <row r="79" ht="14.25" customHeight="1">
      <c r="L79" s="16"/>
    </row>
    <row r="80" ht="14.25" customHeight="1">
      <c r="L80" s="16"/>
    </row>
    <row r="81" ht="14.25" customHeight="1">
      <c r="L81" s="16"/>
    </row>
    <row r="82" ht="14.25" customHeight="1">
      <c r="L82" s="16"/>
    </row>
    <row r="83" ht="14.25" customHeight="1">
      <c r="L83" s="16"/>
    </row>
    <row r="84" ht="14.25" customHeight="1">
      <c r="L84" s="16"/>
    </row>
    <row r="85" ht="14.25" customHeight="1">
      <c r="L85" s="16"/>
    </row>
    <row r="86" ht="14.25" customHeight="1">
      <c r="L86" s="16"/>
    </row>
    <row r="87" ht="14.25" customHeight="1">
      <c r="L87" s="16"/>
    </row>
    <row r="88" ht="14.25" customHeight="1">
      <c r="L88" s="16"/>
    </row>
    <row r="89" ht="14.25" customHeight="1">
      <c r="L89" s="16"/>
    </row>
    <row r="90" ht="14.25" customHeight="1">
      <c r="L90" s="16"/>
    </row>
    <row r="91" ht="14.25" customHeight="1">
      <c r="L91" s="16"/>
    </row>
    <row r="92" ht="14.25" customHeight="1">
      <c r="L92" s="16"/>
    </row>
    <row r="93" ht="14.25" customHeight="1">
      <c r="L93" s="16"/>
    </row>
    <row r="94" ht="14.25" customHeight="1">
      <c r="L94" s="16"/>
    </row>
    <row r="95" ht="14.25" customHeight="1">
      <c r="L95" s="16"/>
    </row>
    <row r="96" ht="14.25" customHeight="1">
      <c r="L96" s="16"/>
    </row>
    <row r="97" ht="14.25" customHeight="1">
      <c r="L97" s="16"/>
    </row>
    <row r="98" ht="14.25" customHeight="1">
      <c r="L98" s="16"/>
    </row>
    <row r="99" ht="14.25" customHeight="1">
      <c r="L99" s="16"/>
    </row>
    <row r="100" ht="14.25" customHeight="1">
      <c r="L100" s="16"/>
    </row>
    <row r="101" ht="14.25" customHeight="1">
      <c r="L101" s="16"/>
    </row>
    <row r="102" ht="14.25" customHeight="1">
      <c r="L102" s="16"/>
    </row>
    <row r="103" ht="14.25" customHeight="1">
      <c r="L103" s="16"/>
    </row>
    <row r="104" ht="14.25" customHeight="1">
      <c r="L104" s="16"/>
    </row>
    <row r="105" ht="14.25" customHeight="1">
      <c r="L105" s="16"/>
    </row>
    <row r="106" ht="14.25" customHeight="1">
      <c r="L106" s="16"/>
    </row>
    <row r="107" ht="14.25" customHeight="1">
      <c r="L107" s="16"/>
    </row>
    <row r="108" ht="14.25" customHeight="1">
      <c r="L108" s="16"/>
    </row>
    <row r="109" ht="14.25" customHeight="1">
      <c r="L109" s="16"/>
    </row>
    <row r="110" ht="14.25" customHeight="1">
      <c r="L110" s="16"/>
    </row>
    <row r="111" ht="14.25" customHeight="1">
      <c r="L111" s="16"/>
    </row>
    <row r="112" ht="14.25" customHeight="1">
      <c r="L112" s="16"/>
    </row>
    <row r="113" ht="14.25" customHeight="1">
      <c r="L113" s="16"/>
    </row>
    <row r="114" ht="14.25" customHeight="1">
      <c r="L114" s="16"/>
    </row>
    <row r="115" ht="14.25" customHeight="1">
      <c r="L115" s="16"/>
    </row>
    <row r="116" ht="14.25" customHeight="1">
      <c r="L116" s="16"/>
    </row>
    <row r="117" ht="14.25" customHeight="1">
      <c r="L117" s="16"/>
    </row>
    <row r="118" ht="14.25" customHeight="1">
      <c r="L118" s="16"/>
    </row>
    <row r="119" ht="14.25" customHeight="1">
      <c r="L119" s="16"/>
    </row>
    <row r="120" ht="14.25" customHeight="1">
      <c r="L120" s="16"/>
    </row>
    <row r="121" ht="14.25" customHeight="1">
      <c r="L121" s="16"/>
    </row>
    <row r="122" ht="14.25" customHeight="1">
      <c r="L122" s="16"/>
    </row>
    <row r="123" ht="14.25" customHeight="1">
      <c r="L123" s="16"/>
    </row>
    <row r="124" ht="14.25" customHeight="1">
      <c r="L124" s="16"/>
    </row>
    <row r="125" ht="14.25" customHeight="1">
      <c r="L125" s="16"/>
    </row>
    <row r="126" ht="14.25" customHeight="1">
      <c r="L126" s="16"/>
    </row>
    <row r="127" ht="14.25" customHeight="1">
      <c r="L127" s="16"/>
    </row>
    <row r="128" ht="14.25" customHeight="1">
      <c r="L128" s="16"/>
    </row>
    <row r="129" ht="14.25" customHeight="1">
      <c r="L129" s="16"/>
    </row>
    <row r="130" ht="14.25" customHeight="1">
      <c r="L130" s="16"/>
    </row>
    <row r="131" ht="14.25" customHeight="1">
      <c r="L131" s="16"/>
    </row>
    <row r="132" ht="14.25" customHeight="1">
      <c r="L132" s="16"/>
    </row>
    <row r="133" ht="14.25" customHeight="1">
      <c r="L133" s="16"/>
    </row>
    <row r="134" ht="14.25" customHeight="1">
      <c r="L134" s="16"/>
    </row>
    <row r="135" ht="14.25" customHeight="1">
      <c r="L135" s="16"/>
    </row>
    <row r="136" ht="14.25" customHeight="1">
      <c r="L136" s="16"/>
    </row>
    <row r="137" ht="14.25" customHeight="1">
      <c r="L137" s="16"/>
    </row>
    <row r="138" ht="14.25" customHeight="1">
      <c r="L138" s="16"/>
    </row>
    <row r="139" ht="14.25" customHeight="1">
      <c r="L139" s="16"/>
    </row>
    <row r="140" ht="14.25" customHeight="1">
      <c r="L140" s="16"/>
    </row>
    <row r="141" ht="14.25" customHeight="1">
      <c r="L141" s="16"/>
    </row>
    <row r="142" ht="14.25" customHeight="1">
      <c r="L142" s="16"/>
    </row>
    <row r="143" ht="14.25" customHeight="1">
      <c r="L143" s="16"/>
    </row>
    <row r="144" ht="14.25" customHeight="1">
      <c r="L144" s="16"/>
    </row>
    <row r="145" ht="14.25" customHeight="1">
      <c r="L145" s="16"/>
    </row>
    <row r="146" ht="14.25" customHeight="1">
      <c r="L146" s="16"/>
    </row>
    <row r="147" ht="14.25" customHeight="1">
      <c r="L147" s="16"/>
    </row>
    <row r="148" ht="14.25" customHeight="1">
      <c r="L148" s="16"/>
    </row>
    <row r="149" ht="14.25" customHeight="1">
      <c r="L149" s="16"/>
    </row>
    <row r="150" ht="14.25" customHeight="1">
      <c r="L150" s="16"/>
    </row>
    <row r="151" ht="14.25" customHeight="1">
      <c r="L151" s="16"/>
    </row>
    <row r="152" ht="14.25" customHeight="1">
      <c r="L152" s="16"/>
    </row>
    <row r="153" ht="14.25" customHeight="1">
      <c r="L153" s="16"/>
    </row>
    <row r="154" ht="14.25" customHeight="1">
      <c r="L154" s="16"/>
    </row>
    <row r="155" ht="14.25" customHeight="1">
      <c r="L155" s="16"/>
    </row>
    <row r="156" ht="14.25" customHeight="1">
      <c r="L156" s="16"/>
    </row>
    <row r="157" ht="14.25" customHeight="1">
      <c r="L157" s="16"/>
    </row>
    <row r="158" ht="14.25" customHeight="1">
      <c r="L158" s="16"/>
    </row>
    <row r="159" ht="14.25" customHeight="1">
      <c r="L159" s="16"/>
    </row>
    <row r="160" ht="14.25" customHeight="1">
      <c r="L160" s="16"/>
    </row>
    <row r="161" ht="14.25" customHeight="1">
      <c r="L161" s="16"/>
    </row>
    <row r="162" ht="14.25" customHeight="1">
      <c r="L162" s="16"/>
    </row>
    <row r="163" ht="14.25" customHeight="1">
      <c r="L163" s="16"/>
    </row>
    <row r="164" ht="14.25" customHeight="1">
      <c r="L164" s="16"/>
    </row>
    <row r="165" ht="14.25" customHeight="1">
      <c r="L165" s="16"/>
    </row>
    <row r="166" ht="14.25" customHeight="1">
      <c r="L166" s="16"/>
    </row>
    <row r="167" ht="14.25" customHeight="1">
      <c r="L167" s="16"/>
    </row>
    <row r="168" ht="14.25" customHeight="1">
      <c r="L168" s="16"/>
    </row>
    <row r="169" ht="14.25" customHeight="1">
      <c r="L169" s="16"/>
    </row>
    <row r="170" ht="14.25" customHeight="1">
      <c r="L170" s="16"/>
    </row>
    <row r="171" ht="14.25" customHeight="1">
      <c r="L171" s="16"/>
    </row>
    <row r="172" ht="14.25" customHeight="1">
      <c r="L172" s="16"/>
    </row>
    <row r="173" ht="14.25" customHeight="1">
      <c r="L173" s="16"/>
    </row>
    <row r="174" ht="14.25" customHeight="1">
      <c r="L174" s="16"/>
    </row>
    <row r="175" ht="14.25" customHeight="1">
      <c r="L175" s="16"/>
    </row>
    <row r="176" ht="14.25" customHeight="1">
      <c r="L176" s="16"/>
    </row>
    <row r="177" ht="14.25" customHeight="1">
      <c r="L177" s="16"/>
    </row>
    <row r="178" ht="14.25" customHeight="1">
      <c r="L178" s="16"/>
    </row>
    <row r="179" ht="14.25" customHeight="1">
      <c r="L179" s="16"/>
    </row>
    <row r="180" ht="14.25" customHeight="1">
      <c r="L180" s="16"/>
    </row>
    <row r="181" ht="14.25" customHeight="1">
      <c r="L181" s="16"/>
    </row>
    <row r="182" ht="14.25" customHeight="1">
      <c r="L182" s="16"/>
    </row>
    <row r="183" ht="14.25" customHeight="1">
      <c r="L183" s="16"/>
    </row>
    <row r="184" ht="14.25" customHeight="1">
      <c r="L184" s="16"/>
    </row>
    <row r="185" ht="14.25" customHeight="1">
      <c r="L185" s="16"/>
    </row>
    <row r="186" ht="14.25" customHeight="1">
      <c r="L186" s="16"/>
    </row>
    <row r="187" ht="14.25" customHeight="1">
      <c r="L187" s="16"/>
    </row>
    <row r="188" ht="14.25" customHeight="1">
      <c r="L188" s="16"/>
    </row>
    <row r="189" ht="14.25" customHeight="1">
      <c r="L189" s="16"/>
    </row>
    <row r="190" ht="14.25" customHeight="1">
      <c r="L190" s="16"/>
    </row>
    <row r="191" ht="14.25" customHeight="1">
      <c r="L191" s="16"/>
    </row>
    <row r="192" ht="14.25" customHeight="1">
      <c r="L192" s="16"/>
    </row>
    <row r="193" ht="14.25" customHeight="1">
      <c r="L193" s="16"/>
    </row>
    <row r="194" ht="14.25" customHeight="1">
      <c r="L194" s="16"/>
    </row>
    <row r="195" ht="14.25" customHeight="1">
      <c r="L195" s="16"/>
    </row>
    <row r="196" ht="14.25" customHeight="1">
      <c r="L196" s="16"/>
    </row>
    <row r="197" ht="14.25" customHeight="1">
      <c r="L197" s="16"/>
    </row>
    <row r="198" ht="14.25" customHeight="1">
      <c r="L198" s="16"/>
    </row>
    <row r="199" ht="14.25" customHeight="1">
      <c r="L199" s="16"/>
    </row>
    <row r="200" ht="14.25" customHeight="1">
      <c r="L200" s="16"/>
    </row>
    <row r="201" ht="14.25" customHeight="1">
      <c r="L201" s="16"/>
    </row>
    <row r="202" ht="14.25" customHeight="1">
      <c r="L202" s="16"/>
    </row>
    <row r="203" ht="14.25" customHeight="1">
      <c r="L203" s="16"/>
    </row>
    <row r="204" ht="14.25" customHeight="1">
      <c r="L204" s="16"/>
    </row>
    <row r="205" ht="14.25" customHeight="1">
      <c r="L205" s="16"/>
    </row>
    <row r="206" ht="14.25" customHeight="1">
      <c r="L206" s="16"/>
    </row>
    <row r="207" ht="14.25" customHeight="1">
      <c r="L207" s="16"/>
    </row>
    <row r="208" ht="14.25" customHeight="1">
      <c r="L208" s="16"/>
    </row>
    <row r="209" ht="14.25" customHeight="1">
      <c r="L209" s="16"/>
    </row>
    <row r="210" ht="14.25" customHeight="1">
      <c r="L210" s="16"/>
    </row>
    <row r="211" ht="14.25" customHeight="1">
      <c r="L211" s="16"/>
    </row>
    <row r="212" ht="14.25" customHeight="1">
      <c r="L212" s="16"/>
    </row>
    <row r="213" ht="14.25" customHeight="1">
      <c r="L213" s="16"/>
    </row>
    <row r="214" ht="14.25" customHeight="1">
      <c r="L214" s="16"/>
    </row>
    <row r="215" ht="14.25" customHeight="1">
      <c r="L215" s="16"/>
    </row>
    <row r="216" ht="14.25" customHeight="1">
      <c r="L216" s="16"/>
    </row>
    <row r="217" ht="14.25" customHeight="1">
      <c r="L217" s="16"/>
    </row>
    <row r="218" ht="14.25" customHeight="1">
      <c r="L218" s="16"/>
    </row>
    <row r="219" ht="14.25" customHeight="1">
      <c r="L219" s="16"/>
    </row>
    <row r="220" ht="14.25" customHeight="1">
      <c r="L220" s="16"/>
    </row>
    <row r="221" ht="14.25" customHeight="1">
      <c r="L221" s="16"/>
    </row>
    <row r="222" ht="14.25" customHeight="1">
      <c r="L222" s="16"/>
    </row>
    <row r="223" ht="14.25" customHeight="1">
      <c r="L223" s="16"/>
    </row>
    <row r="224" ht="14.25" customHeight="1">
      <c r="L224" s="16"/>
    </row>
    <row r="225" ht="14.25" customHeight="1">
      <c r="L225" s="16"/>
    </row>
    <row r="226" ht="14.25" customHeight="1">
      <c r="L226" s="16"/>
    </row>
    <row r="227" ht="14.25" customHeight="1">
      <c r="L227" s="16"/>
    </row>
    <row r="228" ht="14.25" customHeight="1">
      <c r="L228" s="16"/>
    </row>
    <row r="229" ht="14.25" customHeight="1">
      <c r="L229" s="16"/>
    </row>
    <row r="230" ht="14.25" customHeight="1">
      <c r="L230" s="16"/>
    </row>
    <row r="231" ht="14.25" customHeight="1">
      <c r="L231" s="16"/>
    </row>
    <row r="232" ht="14.25" customHeight="1">
      <c r="L232" s="16"/>
    </row>
    <row r="233" ht="14.25" customHeight="1">
      <c r="L233" s="16"/>
    </row>
    <row r="234" ht="14.25" customHeight="1">
      <c r="L234" s="16"/>
    </row>
    <row r="235" ht="14.25" customHeight="1">
      <c r="L235" s="16"/>
    </row>
    <row r="236" ht="14.25" customHeight="1">
      <c r="L236" s="16"/>
    </row>
    <row r="237" ht="14.25" customHeight="1">
      <c r="L237" s="16"/>
    </row>
    <row r="238" ht="14.25" customHeight="1">
      <c r="L238" s="16"/>
    </row>
    <row r="239" ht="14.25" customHeight="1">
      <c r="L239" s="16"/>
    </row>
    <row r="240" ht="14.25" customHeight="1">
      <c r="L240" s="16"/>
    </row>
    <row r="241" ht="14.25" customHeight="1">
      <c r="L241" s="16"/>
    </row>
    <row r="242" ht="14.25" customHeight="1">
      <c r="L242" s="16"/>
    </row>
    <row r="243" ht="14.25" customHeight="1">
      <c r="L243" s="16"/>
    </row>
    <row r="244" ht="14.25" customHeight="1">
      <c r="L244" s="16"/>
    </row>
    <row r="245" ht="14.25" customHeight="1">
      <c r="L245" s="16"/>
    </row>
    <row r="246" ht="14.25" customHeight="1">
      <c r="L246" s="16"/>
    </row>
    <row r="247" ht="14.25" customHeight="1">
      <c r="L247" s="16"/>
    </row>
    <row r="248" ht="14.25" customHeight="1">
      <c r="L248" s="16"/>
    </row>
    <row r="249" ht="14.25" customHeight="1">
      <c r="L249" s="16"/>
    </row>
    <row r="250" ht="14.25" customHeight="1">
      <c r="L250" s="16"/>
    </row>
    <row r="251" ht="14.25" customHeight="1">
      <c r="L251" s="16"/>
    </row>
    <row r="252" ht="14.25" customHeight="1">
      <c r="L252" s="16"/>
    </row>
    <row r="253" ht="14.25" customHeight="1">
      <c r="L253" s="16"/>
    </row>
    <row r="254" ht="14.25" customHeight="1">
      <c r="L254" s="16"/>
    </row>
    <row r="255" ht="14.25" customHeight="1">
      <c r="L255" s="16"/>
    </row>
    <row r="256" ht="14.25" customHeight="1">
      <c r="L256" s="16"/>
    </row>
    <row r="257" ht="14.25" customHeight="1">
      <c r="L257" s="16"/>
    </row>
    <row r="258" ht="14.25" customHeight="1">
      <c r="L258" s="16"/>
    </row>
    <row r="259" ht="14.25" customHeight="1">
      <c r="L259" s="16"/>
    </row>
    <row r="260" ht="14.25" customHeight="1">
      <c r="L260" s="16"/>
    </row>
    <row r="261" ht="14.25" customHeight="1">
      <c r="L261" s="16"/>
    </row>
    <row r="262" ht="14.25" customHeight="1">
      <c r="L262" s="16"/>
    </row>
    <row r="263" ht="14.25" customHeight="1">
      <c r="L263" s="16"/>
    </row>
    <row r="264" ht="14.25" customHeight="1">
      <c r="L264" s="16"/>
    </row>
    <row r="265" ht="14.25" customHeight="1">
      <c r="L265" s="16"/>
    </row>
    <row r="266" ht="14.25" customHeight="1">
      <c r="L266" s="16"/>
    </row>
    <row r="267" ht="14.25" customHeight="1">
      <c r="L267" s="16"/>
    </row>
    <row r="268" ht="14.25" customHeight="1">
      <c r="L268" s="16"/>
    </row>
    <row r="269" ht="14.25" customHeight="1">
      <c r="L269" s="16"/>
    </row>
    <row r="270" ht="14.25" customHeight="1">
      <c r="L270" s="16"/>
    </row>
    <row r="271" ht="14.25" customHeight="1">
      <c r="L271" s="16"/>
    </row>
    <row r="272" ht="14.25" customHeight="1">
      <c r="L272" s="16"/>
    </row>
    <row r="273" ht="14.25" customHeight="1">
      <c r="L273" s="16"/>
    </row>
    <row r="274" ht="14.25" customHeight="1">
      <c r="L274" s="16"/>
    </row>
    <row r="275" ht="14.25" customHeight="1">
      <c r="L275" s="16"/>
    </row>
    <row r="276" ht="14.25" customHeight="1">
      <c r="L276" s="16"/>
    </row>
    <row r="277" ht="14.25" customHeight="1">
      <c r="L277" s="16"/>
    </row>
    <row r="278" ht="14.25" customHeight="1">
      <c r="L278" s="16"/>
    </row>
    <row r="279" ht="14.25" customHeight="1">
      <c r="L279" s="16"/>
    </row>
    <row r="280" ht="14.25" customHeight="1">
      <c r="L280" s="16"/>
    </row>
    <row r="281" ht="14.25" customHeight="1">
      <c r="L281" s="16"/>
    </row>
    <row r="282" ht="14.25" customHeight="1">
      <c r="L282" s="16"/>
    </row>
    <row r="283" ht="14.25" customHeight="1">
      <c r="L283" s="16"/>
    </row>
    <row r="284" ht="14.25" customHeight="1">
      <c r="L284" s="16"/>
    </row>
    <row r="285" ht="14.25" customHeight="1">
      <c r="L285" s="16"/>
    </row>
    <row r="286" ht="14.25" customHeight="1">
      <c r="L286" s="16"/>
    </row>
    <row r="287" ht="14.25" customHeight="1">
      <c r="L287" s="16"/>
    </row>
    <row r="288" ht="14.25" customHeight="1">
      <c r="L288" s="16"/>
    </row>
    <row r="289" ht="14.25" customHeight="1">
      <c r="L289" s="16"/>
    </row>
    <row r="290" ht="14.25" customHeight="1">
      <c r="L290" s="16"/>
    </row>
    <row r="291" ht="14.25" customHeight="1">
      <c r="L291" s="16"/>
    </row>
    <row r="292" ht="14.25" customHeight="1">
      <c r="L292" s="16"/>
    </row>
    <row r="293" ht="14.25" customHeight="1">
      <c r="L293" s="16"/>
    </row>
    <row r="294" ht="14.25" customHeight="1">
      <c r="L294" s="16"/>
    </row>
    <row r="295" ht="14.25" customHeight="1">
      <c r="L295" s="16"/>
    </row>
    <row r="296" ht="14.25" customHeight="1">
      <c r="L296" s="16"/>
    </row>
    <row r="297" ht="14.25" customHeight="1">
      <c r="L297" s="16"/>
    </row>
    <row r="298" ht="14.25" customHeight="1">
      <c r="L298" s="16"/>
    </row>
    <row r="299" ht="14.25" customHeight="1">
      <c r="L299" s="16"/>
    </row>
    <row r="300" ht="14.25" customHeight="1">
      <c r="L300" s="16"/>
    </row>
    <row r="301" ht="14.25" customHeight="1">
      <c r="L301" s="16"/>
    </row>
    <row r="302" ht="14.25" customHeight="1">
      <c r="L302" s="16"/>
    </row>
    <row r="303" ht="14.25" customHeight="1">
      <c r="L303" s="16"/>
    </row>
    <row r="304" ht="14.25" customHeight="1">
      <c r="L304" s="16"/>
    </row>
    <row r="305" ht="14.25" customHeight="1">
      <c r="L305" s="16"/>
    </row>
    <row r="306" ht="14.25" customHeight="1">
      <c r="L306" s="16"/>
    </row>
    <row r="307" ht="14.25" customHeight="1">
      <c r="L307" s="16"/>
    </row>
    <row r="308" ht="14.25" customHeight="1">
      <c r="L308" s="16"/>
    </row>
    <row r="309" ht="14.25" customHeight="1">
      <c r="L309" s="16"/>
    </row>
    <row r="310" ht="14.25" customHeight="1">
      <c r="L310" s="16"/>
    </row>
    <row r="311" ht="14.25" customHeight="1">
      <c r="L311" s="16"/>
    </row>
    <row r="312" ht="14.25" customHeight="1">
      <c r="L312" s="16"/>
    </row>
    <row r="313" ht="14.25" customHeight="1">
      <c r="L313" s="16"/>
    </row>
    <row r="314" ht="14.25" customHeight="1">
      <c r="L314" s="16"/>
    </row>
    <row r="315" ht="14.25" customHeight="1">
      <c r="L315" s="16"/>
    </row>
    <row r="316" ht="14.25" customHeight="1">
      <c r="L316" s="16"/>
    </row>
    <row r="317" ht="14.25" customHeight="1">
      <c r="L317" s="16"/>
    </row>
    <row r="318" ht="14.25" customHeight="1">
      <c r="L318" s="16"/>
    </row>
    <row r="319" ht="14.25" customHeight="1">
      <c r="L319" s="16"/>
    </row>
    <row r="320" ht="14.25" customHeight="1">
      <c r="L320" s="16"/>
    </row>
    <row r="321" ht="14.25" customHeight="1">
      <c r="L321" s="16"/>
    </row>
    <row r="322" ht="14.25" customHeight="1">
      <c r="L322" s="16"/>
    </row>
    <row r="323" ht="14.25" customHeight="1">
      <c r="L323" s="16"/>
    </row>
    <row r="324" ht="14.25" customHeight="1">
      <c r="L324" s="16"/>
    </row>
    <row r="325" ht="14.25" customHeight="1">
      <c r="L325" s="16"/>
    </row>
    <row r="326" ht="14.25" customHeight="1">
      <c r="L326" s="16"/>
    </row>
    <row r="327" ht="14.25" customHeight="1">
      <c r="L327" s="16"/>
    </row>
    <row r="328" ht="14.25" customHeight="1">
      <c r="L328" s="16"/>
    </row>
    <row r="329" ht="14.25" customHeight="1">
      <c r="L329" s="16"/>
    </row>
    <row r="330" ht="14.25" customHeight="1">
      <c r="L330" s="16"/>
    </row>
    <row r="331" ht="14.25" customHeight="1">
      <c r="L331" s="16"/>
    </row>
    <row r="332" ht="14.25" customHeight="1">
      <c r="L332" s="16"/>
    </row>
    <row r="333" ht="14.25" customHeight="1">
      <c r="L333" s="16"/>
    </row>
    <row r="334" ht="14.25" customHeight="1">
      <c r="L334" s="16"/>
    </row>
    <row r="335" ht="14.25" customHeight="1">
      <c r="L335" s="16"/>
    </row>
    <row r="336" ht="14.25" customHeight="1">
      <c r="L336" s="16"/>
    </row>
    <row r="337" ht="14.25" customHeight="1">
      <c r="L337" s="16"/>
    </row>
    <row r="338" ht="14.25" customHeight="1">
      <c r="L338" s="16"/>
    </row>
    <row r="339" ht="14.25" customHeight="1">
      <c r="L339" s="16"/>
    </row>
    <row r="340" ht="14.25" customHeight="1">
      <c r="L340" s="16"/>
    </row>
    <row r="341" ht="14.25" customHeight="1">
      <c r="L341" s="16"/>
    </row>
    <row r="342" ht="14.25" customHeight="1">
      <c r="L342" s="16"/>
    </row>
    <row r="343" ht="14.25" customHeight="1">
      <c r="L343" s="16"/>
    </row>
    <row r="344" ht="14.25" customHeight="1">
      <c r="L344" s="16"/>
    </row>
    <row r="345" ht="14.25" customHeight="1">
      <c r="L345" s="16"/>
    </row>
    <row r="346" ht="14.25" customHeight="1">
      <c r="L346" s="16"/>
    </row>
    <row r="347" ht="14.25" customHeight="1">
      <c r="L347" s="16"/>
    </row>
    <row r="348" ht="14.25" customHeight="1">
      <c r="L348" s="16"/>
    </row>
    <row r="349" ht="14.25" customHeight="1">
      <c r="L349" s="16"/>
    </row>
    <row r="350" ht="14.25" customHeight="1">
      <c r="L350" s="16"/>
    </row>
    <row r="351" ht="14.25" customHeight="1">
      <c r="L351" s="16"/>
    </row>
    <row r="352" ht="14.25" customHeight="1">
      <c r="L352" s="16"/>
    </row>
    <row r="353" ht="14.25" customHeight="1">
      <c r="L353" s="16"/>
    </row>
    <row r="354" ht="14.25" customHeight="1">
      <c r="L354" s="16"/>
    </row>
    <row r="355" ht="14.25" customHeight="1">
      <c r="L355" s="16"/>
    </row>
    <row r="356" ht="14.25" customHeight="1">
      <c r="L356" s="16"/>
    </row>
    <row r="357" ht="14.25" customHeight="1">
      <c r="L357" s="16"/>
    </row>
    <row r="358" ht="14.25" customHeight="1">
      <c r="L358" s="16"/>
    </row>
    <row r="359" ht="14.25" customHeight="1">
      <c r="L359" s="16"/>
    </row>
    <row r="360" ht="14.25" customHeight="1">
      <c r="L360" s="16"/>
    </row>
    <row r="361" ht="14.25" customHeight="1">
      <c r="L361" s="16"/>
    </row>
    <row r="362" ht="14.25" customHeight="1">
      <c r="L362" s="16"/>
    </row>
    <row r="363" ht="14.25" customHeight="1">
      <c r="L363" s="16"/>
    </row>
    <row r="364" ht="14.25" customHeight="1">
      <c r="L364" s="16"/>
    </row>
    <row r="365" ht="14.25" customHeight="1">
      <c r="L365" s="16"/>
    </row>
    <row r="366" ht="14.25" customHeight="1">
      <c r="L366" s="16"/>
    </row>
    <row r="367" ht="14.25" customHeight="1">
      <c r="L367" s="16"/>
    </row>
    <row r="368" ht="14.25" customHeight="1">
      <c r="L368" s="16"/>
    </row>
    <row r="369" ht="14.25" customHeight="1">
      <c r="L369" s="16"/>
    </row>
    <row r="370" ht="14.25" customHeight="1">
      <c r="L370" s="16"/>
    </row>
    <row r="371" ht="14.25" customHeight="1">
      <c r="L371" s="16"/>
    </row>
    <row r="372" ht="14.25" customHeight="1">
      <c r="L372" s="16"/>
    </row>
    <row r="373" ht="14.25" customHeight="1">
      <c r="L373" s="16"/>
    </row>
    <row r="374" ht="14.25" customHeight="1">
      <c r="L374" s="16"/>
    </row>
    <row r="375" ht="14.25" customHeight="1">
      <c r="L375" s="16"/>
    </row>
    <row r="376" ht="14.25" customHeight="1">
      <c r="L376" s="16"/>
    </row>
    <row r="377" ht="14.25" customHeight="1">
      <c r="L377" s="16"/>
    </row>
    <row r="378" ht="14.25" customHeight="1">
      <c r="L378" s="16"/>
    </row>
    <row r="379" ht="14.25" customHeight="1">
      <c r="L379" s="16"/>
    </row>
    <row r="380" ht="14.25" customHeight="1">
      <c r="L380" s="16"/>
    </row>
    <row r="381" ht="14.25" customHeight="1">
      <c r="L381" s="16"/>
    </row>
    <row r="382" ht="14.25" customHeight="1">
      <c r="L382" s="16"/>
    </row>
    <row r="383" ht="14.25" customHeight="1">
      <c r="L383" s="16"/>
    </row>
    <row r="384" ht="14.25" customHeight="1">
      <c r="L384" s="16"/>
    </row>
    <row r="385" ht="14.25" customHeight="1">
      <c r="L385" s="16"/>
    </row>
    <row r="386" ht="14.25" customHeight="1">
      <c r="L386" s="16"/>
    </row>
    <row r="387" ht="14.25" customHeight="1">
      <c r="L387" s="16"/>
    </row>
    <row r="388" ht="14.25" customHeight="1">
      <c r="L388" s="16"/>
    </row>
    <row r="389" ht="14.25" customHeight="1">
      <c r="L389" s="16"/>
    </row>
    <row r="390" ht="14.25" customHeight="1">
      <c r="L390" s="16"/>
    </row>
    <row r="391" ht="14.25" customHeight="1">
      <c r="L391" s="16"/>
    </row>
    <row r="392" ht="14.25" customHeight="1">
      <c r="L392" s="16"/>
    </row>
    <row r="393" ht="14.25" customHeight="1">
      <c r="L393" s="16"/>
    </row>
    <row r="394" ht="14.25" customHeight="1">
      <c r="L394" s="16"/>
    </row>
    <row r="395" ht="14.25" customHeight="1">
      <c r="L395" s="16"/>
    </row>
    <row r="396" ht="14.25" customHeight="1">
      <c r="L396" s="16"/>
    </row>
    <row r="397" ht="14.25" customHeight="1">
      <c r="L397" s="16"/>
    </row>
    <row r="398" ht="14.25" customHeight="1">
      <c r="L398" s="16"/>
    </row>
    <row r="399" ht="14.25" customHeight="1">
      <c r="L399" s="16"/>
    </row>
    <row r="400" ht="14.25" customHeight="1">
      <c r="L400" s="16"/>
    </row>
    <row r="401" ht="14.25" customHeight="1">
      <c r="L401" s="16"/>
    </row>
    <row r="402" ht="14.25" customHeight="1">
      <c r="L402" s="16"/>
    </row>
    <row r="403" ht="14.25" customHeight="1">
      <c r="L403" s="16"/>
    </row>
    <row r="404" ht="14.25" customHeight="1">
      <c r="L404" s="16"/>
    </row>
    <row r="405" ht="14.25" customHeight="1">
      <c r="L405" s="16"/>
    </row>
    <row r="406" ht="14.25" customHeight="1">
      <c r="L406" s="16"/>
    </row>
    <row r="407" ht="14.25" customHeight="1">
      <c r="L407" s="16"/>
    </row>
    <row r="408" ht="14.25" customHeight="1">
      <c r="L408" s="16"/>
    </row>
    <row r="409" ht="14.25" customHeight="1">
      <c r="L409" s="16"/>
    </row>
    <row r="410" ht="14.25" customHeight="1">
      <c r="L410" s="16"/>
    </row>
    <row r="411" ht="14.25" customHeight="1">
      <c r="L411" s="16"/>
    </row>
    <row r="412" ht="14.25" customHeight="1">
      <c r="L412" s="16"/>
    </row>
    <row r="413" ht="14.25" customHeight="1">
      <c r="L413" s="16"/>
    </row>
    <row r="414" ht="14.25" customHeight="1">
      <c r="L414" s="16"/>
    </row>
    <row r="415" ht="14.25" customHeight="1">
      <c r="L415" s="16"/>
    </row>
    <row r="416" ht="14.25" customHeight="1">
      <c r="L416" s="16"/>
    </row>
    <row r="417" ht="14.25" customHeight="1">
      <c r="L417" s="16"/>
    </row>
    <row r="418" ht="14.25" customHeight="1">
      <c r="L418" s="16"/>
    </row>
    <row r="419" ht="14.25" customHeight="1">
      <c r="L419" s="16"/>
    </row>
    <row r="420" ht="14.25" customHeight="1">
      <c r="L420" s="16"/>
    </row>
    <row r="421" ht="14.25" customHeight="1">
      <c r="L421" s="16"/>
    </row>
    <row r="422" ht="14.25" customHeight="1">
      <c r="L422" s="16"/>
    </row>
    <row r="423" ht="14.25" customHeight="1">
      <c r="L423" s="16"/>
    </row>
    <row r="424" ht="14.25" customHeight="1">
      <c r="L424" s="16"/>
    </row>
    <row r="425" ht="14.25" customHeight="1">
      <c r="L425" s="16"/>
    </row>
    <row r="426" ht="14.25" customHeight="1">
      <c r="L426" s="16"/>
    </row>
    <row r="427" ht="14.25" customHeight="1">
      <c r="L427" s="16"/>
    </row>
    <row r="428" ht="14.25" customHeight="1">
      <c r="L428" s="16"/>
    </row>
    <row r="429" ht="14.25" customHeight="1">
      <c r="L429" s="16"/>
    </row>
    <row r="430" ht="14.25" customHeight="1">
      <c r="L430" s="16"/>
    </row>
    <row r="431" ht="14.25" customHeight="1">
      <c r="L431" s="16"/>
    </row>
    <row r="432" ht="14.25" customHeight="1">
      <c r="L432" s="16"/>
    </row>
    <row r="433" ht="14.25" customHeight="1">
      <c r="L433" s="16"/>
    </row>
    <row r="434" ht="14.25" customHeight="1">
      <c r="L434" s="16"/>
    </row>
    <row r="435" ht="14.25" customHeight="1">
      <c r="L435" s="16"/>
    </row>
    <row r="436" ht="14.25" customHeight="1">
      <c r="L436" s="16"/>
    </row>
    <row r="437" ht="14.25" customHeight="1">
      <c r="L437" s="16"/>
    </row>
    <row r="438" ht="14.25" customHeight="1">
      <c r="L438" s="16"/>
    </row>
    <row r="439" ht="14.25" customHeight="1">
      <c r="L439" s="16"/>
    </row>
    <row r="440" ht="14.25" customHeight="1">
      <c r="L440" s="16"/>
    </row>
    <row r="441" ht="14.25" customHeight="1">
      <c r="L441" s="16"/>
    </row>
    <row r="442" ht="14.25" customHeight="1">
      <c r="L442" s="16"/>
    </row>
    <row r="443" ht="14.25" customHeight="1">
      <c r="L443" s="16"/>
    </row>
    <row r="444" ht="14.25" customHeight="1">
      <c r="L444" s="16"/>
    </row>
    <row r="445" ht="14.25" customHeight="1">
      <c r="L445" s="16"/>
    </row>
    <row r="446" ht="14.25" customHeight="1">
      <c r="L446" s="16"/>
    </row>
    <row r="447" ht="14.25" customHeight="1">
      <c r="L447" s="16"/>
    </row>
    <row r="448" ht="14.25" customHeight="1">
      <c r="L448" s="16"/>
    </row>
    <row r="449" ht="14.25" customHeight="1">
      <c r="L449" s="16"/>
    </row>
    <row r="450" ht="14.25" customHeight="1">
      <c r="L450" s="16"/>
    </row>
    <row r="451" ht="14.25" customHeight="1">
      <c r="L451" s="16"/>
    </row>
    <row r="452" ht="14.25" customHeight="1">
      <c r="L452" s="16"/>
    </row>
    <row r="453" ht="14.25" customHeight="1">
      <c r="L453" s="16"/>
    </row>
    <row r="454" ht="14.25" customHeight="1">
      <c r="L454" s="16"/>
    </row>
    <row r="455" ht="14.25" customHeight="1">
      <c r="L455" s="16"/>
    </row>
    <row r="456" ht="14.25" customHeight="1">
      <c r="L456" s="16"/>
    </row>
    <row r="457" ht="14.25" customHeight="1">
      <c r="L457" s="16"/>
    </row>
    <row r="458" ht="14.25" customHeight="1">
      <c r="L458" s="16"/>
    </row>
    <row r="459" ht="14.25" customHeight="1">
      <c r="L459" s="16"/>
    </row>
    <row r="460" ht="14.25" customHeight="1">
      <c r="L460" s="16"/>
    </row>
    <row r="461" ht="14.25" customHeight="1">
      <c r="L461" s="16"/>
    </row>
    <row r="462" ht="14.25" customHeight="1">
      <c r="L462" s="16"/>
    </row>
    <row r="463" ht="14.25" customHeight="1">
      <c r="L463" s="16"/>
    </row>
    <row r="464" ht="14.25" customHeight="1">
      <c r="L464" s="16"/>
    </row>
    <row r="465" ht="14.25" customHeight="1">
      <c r="L465" s="16"/>
    </row>
    <row r="466" ht="14.25" customHeight="1">
      <c r="L466" s="16"/>
    </row>
    <row r="467" ht="14.25" customHeight="1">
      <c r="L467" s="16"/>
    </row>
    <row r="468" ht="14.25" customHeight="1">
      <c r="L468" s="16"/>
    </row>
    <row r="469" ht="14.25" customHeight="1">
      <c r="L469" s="16"/>
    </row>
    <row r="470" ht="14.25" customHeight="1">
      <c r="L470" s="16"/>
    </row>
    <row r="471" ht="14.25" customHeight="1">
      <c r="L471" s="16"/>
    </row>
    <row r="472" ht="14.25" customHeight="1">
      <c r="L472" s="16"/>
    </row>
    <row r="473" ht="14.25" customHeight="1">
      <c r="L473" s="16"/>
    </row>
    <row r="474" ht="14.25" customHeight="1">
      <c r="L474" s="16"/>
    </row>
    <row r="475" ht="14.25" customHeight="1">
      <c r="L475" s="16"/>
    </row>
    <row r="476" ht="14.25" customHeight="1">
      <c r="L476" s="16"/>
    </row>
    <row r="477" ht="14.25" customHeight="1">
      <c r="L477" s="16"/>
    </row>
    <row r="478" ht="14.25" customHeight="1">
      <c r="L478" s="16"/>
    </row>
    <row r="479" ht="14.25" customHeight="1">
      <c r="L479" s="16"/>
    </row>
    <row r="480" ht="14.25" customHeight="1">
      <c r="L480" s="16"/>
    </row>
    <row r="481" ht="14.25" customHeight="1">
      <c r="L481" s="16"/>
    </row>
    <row r="482" ht="14.25" customHeight="1">
      <c r="L482" s="16"/>
    </row>
    <row r="483" ht="14.25" customHeight="1">
      <c r="L483" s="16"/>
    </row>
    <row r="484" ht="14.25" customHeight="1">
      <c r="L484" s="16"/>
    </row>
    <row r="485" ht="14.25" customHeight="1">
      <c r="L485" s="16"/>
    </row>
    <row r="486" ht="14.25" customHeight="1">
      <c r="L486" s="16"/>
    </row>
    <row r="487" ht="14.25" customHeight="1">
      <c r="L487" s="16"/>
    </row>
    <row r="488" ht="14.25" customHeight="1">
      <c r="L488" s="16"/>
    </row>
    <row r="489" ht="14.25" customHeight="1">
      <c r="L489" s="16"/>
    </row>
    <row r="490" ht="14.25" customHeight="1">
      <c r="L490" s="16"/>
    </row>
    <row r="491" ht="14.25" customHeight="1">
      <c r="L491" s="16"/>
    </row>
    <row r="492" ht="14.25" customHeight="1">
      <c r="L492" s="16"/>
    </row>
    <row r="493" ht="14.25" customHeight="1">
      <c r="L493" s="16"/>
    </row>
    <row r="494" ht="14.25" customHeight="1">
      <c r="L494" s="16"/>
    </row>
    <row r="495" ht="14.25" customHeight="1">
      <c r="L495" s="16"/>
    </row>
    <row r="496" ht="14.25" customHeight="1">
      <c r="L496" s="16"/>
    </row>
    <row r="497" ht="14.25" customHeight="1">
      <c r="L497" s="16"/>
    </row>
    <row r="498" ht="14.25" customHeight="1">
      <c r="L498" s="16"/>
    </row>
    <row r="499" ht="14.25" customHeight="1">
      <c r="L499" s="16"/>
    </row>
    <row r="500" ht="14.25" customHeight="1">
      <c r="L500" s="16"/>
    </row>
    <row r="501" ht="14.25" customHeight="1">
      <c r="L501" s="16"/>
    </row>
    <row r="502" ht="14.25" customHeight="1">
      <c r="L502" s="16"/>
    </row>
    <row r="503" ht="14.25" customHeight="1">
      <c r="L503" s="16"/>
    </row>
    <row r="504" ht="14.25" customHeight="1">
      <c r="L504" s="16"/>
    </row>
    <row r="505" ht="14.25" customHeight="1">
      <c r="L505" s="16"/>
    </row>
    <row r="506" ht="14.25" customHeight="1">
      <c r="L506" s="16"/>
    </row>
    <row r="507" ht="14.25" customHeight="1">
      <c r="L507" s="16"/>
    </row>
    <row r="508" ht="14.25" customHeight="1">
      <c r="L508" s="16"/>
    </row>
    <row r="509" ht="14.25" customHeight="1">
      <c r="L509" s="16"/>
    </row>
    <row r="510" ht="14.25" customHeight="1">
      <c r="L510" s="16"/>
    </row>
    <row r="511" ht="14.25" customHeight="1">
      <c r="L511" s="16"/>
    </row>
    <row r="512" ht="14.25" customHeight="1">
      <c r="L512" s="16"/>
    </row>
    <row r="513" ht="14.25" customHeight="1">
      <c r="L513" s="16"/>
    </row>
    <row r="514" ht="14.25" customHeight="1">
      <c r="L514" s="16"/>
    </row>
    <row r="515" ht="14.25" customHeight="1">
      <c r="L515" s="16"/>
    </row>
    <row r="516" ht="14.25" customHeight="1">
      <c r="L516" s="16"/>
    </row>
    <row r="517" ht="14.25" customHeight="1">
      <c r="L517" s="16"/>
    </row>
    <row r="518" ht="14.25" customHeight="1">
      <c r="L518" s="16"/>
    </row>
    <row r="519" ht="14.25" customHeight="1">
      <c r="L519" s="16"/>
    </row>
    <row r="520" ht="14.25" customHeight="1">
      <c r="L520" s="16"/>
    </row>
    <row r="521" ht="14.25" customHeight="1">
      <c r="L521" s="16"/>
    </row>
    <row r="522" ht="14.25" customHeight="1">
      <c r="L522" s="16"/>
    </row>
    <row r="523" ht="14.25" customHeight="1">
      <c r="L523" s="16"/>
    </row>
    <row r="524" ht="14.25" customHeight="1">
      <c r="L524" s="16"/>
    </row>
    <row r="525" ht="14.25" customHeight="1">
      <c r="L525" s="16"/>
    </row>
    <row r="526" ht="14.25" customHeight="1">
      <c r="L526" s="16"/>
    </row>
    <row r="527" ht="14.25" customHeight="1">
      <c r="L527" s="16"/>
    </row>
    <row r="528" ht="14.25" customHeight="1">
      <c r="L528" s="16"/>
    </row>
    <row r="529" ht="14.25" customHeight="1">
      <c r="L529" s="16"/>
    </row>
    <row r="530" ht="14.25" customHeight="1">
      <c r="L530" s="16"/>
    </row>
    <row r="531" ht="14.25" customHeight="1">
      <c r="L531" s="16"/>
    </row>
    <row r="532" ht="14.25" customHeight="1">
      <c r="L532" s="16"/>
    </row>
    <row r="533" ht="14.25" customHeight="1">
      <c r="L533" s="16"/>
    </row>
    <row r="534" ht="14.25" customHeight="1">
      <c r="L534" s="16"/>
    </row>
    <row r="535" ht="14.25" customHeight="1">
      <c r="L535" s="16"/>
    </row>
    <row r="536" ht="14.25" customHeight="1">
      <c r="L536" s="16"/>
    </row>
    <row r="537" ht="14.25" customHeight="1">
      <c r="L537" s="16"/>
    </row>
    <row r="538" ht="14.25" customHeight="1">
      <c r="L538" s="16"/>
    </row>
    <row r="539" ht="14.25" customHeight="1">
      <c r="L539" s="16"/>
    </row>
    <row r="540" ht="14.25" customHeight="1">
      <c r="L540" s="16"/>
    </row>
    <row r="541" ht="14.25" customHeight="1">
      <c r="L541" s="16"/>
    </row>
    <row r="542" ht="14.25" customHeight="1">
      <c r="L542" s="16"/>
    </row>
    <row r="543" ht="14.25" customHeight="1">
      <c r="L543" s="16"/>
    </row>
    <row r="544" ht="14.25" customHeight="1">
      <c r="L544" s="16"/>
    </row>
    <row r="545" ht="14.25" customHeight="1">
      <c r="L545" s="16"/>
    </row>
    <row r="546" ht="14.25" customHeight="1">
      <c r="L546" s="16"/>
    </row>
    <row r="547" ht="14.25" customHeight="1">
      <c r="L547" s="16"/>
    </row>
    <row r="548" ht="14.25" customHeight="1">
      <c r="L548" s="16"/>
    </row>
    <row r="549" ht="14.25" customHeight="1">
      <c r="L549" s="16"/>
    </row>
    <row r="550" ht="14.25" customHeight="1">
      <c r="L550" s="16"/>
    </row>
    <row r="551" ht="14.25" customHeight="1">
      <c r="L551" s="16"/>
    </row>
    <row r="552" ht="14.25" customHeight="1">
      <c r="L552" s="16"/>
    </row>
    <row r="553" ht="14.25" customHeight="1">
      <c r="L553" s="16"/>
    </row>
    <row r="554" ht="14.25" customHeight="1">
      <c r="L554" s="16"/>
    </row>
    <row r="555" ht="14.25" customHeight="1">
      <c r="L555" s="16"/>
    </row>
    <row r="556" ht="14.25" customHeight="1">
      <c r="L556" s="16"/>
    </row>
    <row r="557" ht="14.25" customHeight="1">
      <c r="L557" s="16"/>
    </row>
    <row r="558" ht="14.25" customHeight="1">
      <c r="L558" s="16"/>
    </row>
    <row r="559" ht="14.25" customHeight="1">
      <c r="L559" s="16"/>
    </row>
    <row r="560" ht="14.25" customHeight="1">
      <c r="L560" s="16"/>
    </row>
    <row r="561" ht="14.25" customHeight="1">
      <c r="L561" s="16"/>
    </row>
    <row r="562" ht="14.25" customHeight="1">
      <c r="L562" s="16"/>
    </row>
    <row r="563" ht="14.25" customHeight="1">
      <c r="L563" s="16"/>
    </row>
    <row r="564" ht="14.25" customHeight="1">
      <c r="L564" s="16"/>
    </row>
    <row r="565" ht="14.25" customHeight="1">
      <c r="L565" s="16"/>
    </row>
    <row r="566" ht="14.25" customHeight="1">
      <c r="L566" s="16"/>
    </row>
    <row r="567" ht="14.25" customHeight="1">
      <c r="L567" s="16"/>
    </row>
    <row r="568" ht="14.25" customHeight="1">
      <c r="L568" s="16"/>
    </row>
    <row r="569" ht="14.25" customHeight="1">
      <c r="L569" s="16"/>
    </row>
    <row r="570" ht="14.25" customHeight="1">
      <c r="L570" s="16"/>
    </row>
    <row r="571" ht="14.25" customHeight="1">
      <c r="L571" s="16"/>
    </row>
    <row r="572" ht="14.25" customHeight="1">
      <c r="L572" s="16"/>
    </row>
    <row r="573" ht="14.25" customHeight="1">
      <c r="L573" s="16"/>
    </row>
    <row r="574" ht="14.25" customHeight="1">
      <c r="L574" s="16"/>
    </row>
    <row r="575" ht="14.25" customHeight="1">
      <c r="L575" s="16"/>
    </row>
    <row r="576" ht="14.25" customHeight="1">
      <c r="L576" s="16"/>
    </row>
    <row r="577" ht="14.25" customHeight="1">
      <c r="L577" s="16"/>
    </row>
    <row r="578" ht="14.25" customHeight="1">
      <c r="L578" s="16"/>
    </row>
    <row r="579" ht="14.25" customHeight="1">
      <c r="L579" s="16"/>
    </row>
    <row r="580" ht="14.25" customHeight="1">
      <c r="L580" s="16"/>
    </row>
    <row r="581" ht="14.25" customHeight="1">
      <c r="L581" s="16"/>
    </row>
    <row r="582" ht="14.25" customHeight="1">
      <c r="L582" s="16"/>
    </row>
    <row r="583" ht="14.25" customHeight="1">
      <c r="L583" s="16"/>
    </row>
    <row r="584" ht="14.25" customHeight="1">
      <c r="L584" s="16"/>
    </row>
    <row r="585" ht="14.25" customHeight="1">
      <c r="L585" s="16"/>
    </row>
    <row r="586" ht="14.25" customHeight="1">
      <c r="L586" s="16"/>
    </row>
    <row r="587" ht="14.25" customHeight="1">
      <c r="L587" s="16"/>
    </row>
    <row r="588" ht="14.25" customHeight="1">
      <c r="L588" s="16"/>
    </row>
    <row r="589" ht="14.25" customHeight="1">
      <c r="L589" s="16"/>
    </row>
    <row r="590" ht="14.25" customHeight="1">
      <c r="L590" s="16"/>
    </row>
    <row r="591" ht="14.25" customHeight="1">
      <c r="L591" s="16"/>
    </row>
    <row r="592" ht="14.25" customHeight="1">
      <c r="L592" s="16"/>
    </row>
    <row r="593" ht="14.25" customHeight="1">
      <c r="L593" s="16"/>
    </row>
    <row r="594" ht="14.25" customHeight="1">
      <c r="L594" s="16"/>
    </row>
    <row r="595" ht="14.25" customHeight="1">
      <c r="L595" s="16"/>
    </row>
    <row r="596" ht="14.25" customHeight="1">
      <c r="L596" s="16"/>
    </row>
    <row r="597" ht="14.25" customHeight="1">
      <c r="L597" s="16"/>
    </row>
    <row r="598" ht="14.25" customHeight="1">
      <c r="L598" s="16"/>
    </row>
    <row r="599" ht="14.25" customHeight="1">
      <c r="L599" s="16"/>
    </row>
    <row r="600" ht="14.25" customHeight="1">
      <c r="L600" s="16"/>
    </row>
    <row r="601" ht="14.25" customHeight="1">
      <c r="L601" s="16"/>
    </row>
    <row r="602" ht="14.25" customHeight="1">
      <c r="L602" s="16"/>
    </row>
    <row r="603" ht="14.25" customHeight="1">
      <c r="L603" s="16"/>
    </row>
    <row r="604" ht="14.25" customHeight="1">
      <c r="L604" s="16"/>
    </row>
    <row r="605" ht="14.25" customHeight="1">
      <c r="L605" s="16"/>
    </row>
    <row r="606" ht="14.25" customHeight="1">
      <c r="L606" s="16"/>
    </row>
    <row r="607" ht="14.25" customHeight="1">
      <c r="L607" s="16"/>
    </row>
    <row r="608" ht="14.25" customHeight="1">
      <c r="L608" s="16"/>
    </row>
    <row r="609" ht="14.25" customHeight="1">
      <c r="L609" s="16"/>
    </row>
    <row r="610" ht="14.25" customHeight="1">
      <c r="L610" s="16"/>
    </row>
    <row r="611" ht="14.25" customHeight="1">
      <c r="L611" s="16"/>
    </row>
    <row r="612" ht="14.25" customHeight="1">
      <c r="L612" s="16"/>
    </row>
    <row r="613" ht="14.25" customHeight="1">
      <c r="L613" s="16"/>
    </row>
    <row r="614" ht="14.25" customHeight="1">
      <c r="L614" s="16"/>
    </row>
    <row r="615" ht="14.25" customHeight="1">
      <c r="L615" s="16"/>
    </row>
    <row r="616" ht="14.25" customHeight="1">
      <c r="L616" s="16"/>
    </row>
    <row r="617" ht="14.25" customHeight="1">
      <c r="L617" s="16"/>
    </row>
    <row r="618" ht="14.25" customHeight="1">
      <c r="L618" s="16"/>
    </row>
    <row r="619" ht="14.25" customHeight="1">
      <c r="L619" s="16"/>
    </row>
    <row r="620" ht="14.25" customHeight="1">
      <c r="L620" s="16"/>
    </row>
    <row r="621" ht="14.25" customHeight="1">
      <c r="L621" s="16"/>
    </row>
    <row r="622" ht="14.25" customHeight="1">
      <c r="L622" s="16"/>
    </row>
    <row r="623" ht="14.25" customHeight="1">
      <c r="L623" s="16"/>
    </row>
    <row r="624" ht="14.25" customHeight="1">
      <c r="L624" s="16"/>
    </row>
    <row r="625" ht="14.25" customHeight="1">
      <c r="L625" s="16"/>
    </row>
    <row r="626" ht="14.25" customHeight="1">
      <c r="L626" s="16"/>
    </row>
    <row r="627" ht="14.25" customHeight="1">
      <c r="L627" s="16"/>
    </row>
    <row r="628" ht="14.25" customHeight="1">
      <c r="L628" s="16"/>
    </row>
    <row r="629" ht="14.25" customHeight="1">
      <c r="L629" s="16"/>
    </row>
    <row r="630" ht="14.25" customHeight="1">
      <c r="L630" s="16"/>
    </row>
    <row r="631" ht="14.25" customHeight="1">
      <c r="L631" s="16"/>
    </row>
    <row r="632" ht="14.25" customHeight="1">
      <c r="L632" s="16"/>
    </row>
    <row r="633" ht="14.25" customHeight="1">
      <c r="L633" s="16"/>
    </row>
    <row r="634" ht="14.25" customHeight="1">
      <c r="L634" s="16"/>
    </row>
    <row r="635" ht="14.25" customHeight="1">
      <c r="L635" s="16"/>
    </row>
    <row r="636" ht="14.25" customHeight="1">
      <c r="L636" s="16"/>
    </row>
    <row r="637" ht="14.25" customHeight="1">
      <c r="L637" s="16"/>
    </row>
    <row r="638" ht="14.25" customHeight="1">
      <c r="L638" s="16"/>
    </row>
    <row r="639" ht="14.25" customHeight="1">
      <c r="L639" s="16"/>
    </row>
    <row r="640" ht="14.25" customHeight="1">
      <c r="L640" s="16"/>
    </row>
    <row r="641" ht="14.25" customHeight="1">
      <c r="L641" s="16"/>
    </row>
    <row r="642" ht="14.25" customHeight="1">
      <c r="L642" s="16"/>
    </row>
    <row r="643" ht="14.25" customHeight="1">
      <c r="L643" s="16"/>
    </row>
    <row r="644" ht="14.25" customHeight="1">
      <c r="L644" s="16"/>
    </row>
    <row r="645" ht="14.25" customHeight="1">
      <c r="L645" s="16"/>
    </row>
    <row r="646" ht="14.25" customHeight="1">
      <c r="L646" s="16"/>
    </row>
    <row r="647" ht="14.25" customHeight="1">
      <c r="L647" s="16"/>
    </row>
    <row r="648" ht="14.25" customHeight="1">
      <c r="L648" s="16"/>
    </row>
    <row r="649" ht="14.25" customHeight="1">
      <c r="L649" s="16"/>
    </row>
    <row r="650" ht="14.25" customHeight="1">
      <c r="L650" s="16"/>
    </row>
    <row r="651" ht="14.25" customHeight="1">
      <c r="L651" s="16"/>
    </row>
    <row r="652" ht="14.25" customHeight="1">
      <c r="L652" s="16"/>
    </row>
    <row r="653" ht="14.25" customHeight="1">
      <c r="L653" s="16"/>
    </row>
    <row r="654" ht="14.25" customHeight="1">
      <c r="L654" s="16"/>
    </row>
    <row r="655" ht="14.25" customHeight="1">
      <c r="L655" s="16"/>
    </row>
    <row r="656" ht="14.25" customHeight="1">
      <c r="L656" s="16"/>
    </row>
    <row r="657" ht="14.25" customHeight="1">
      <c r="L657" s="16"/>
    </row>
    <row r="658" ht="14.25" customHeight="1">
      <c r="L658" s="16"/>
    </row>
    <row r="659" ht="14.25" customHeight="1">
      <c r="L659" s="16"/>
    </row>
    <row r="660" ht="14.25" customHeight="1">
      <c r="L660" s="16"/>
    </row>
    <row r="661" ht="14.25" customHeight="1">
      <c r="L661" s="16"/>
    </row>
    <row r="662" ht="14.25" customHeight="1">
      <c r="L662" s="16"/>
    </row>
    <row r="663" ht="14.25" customHeight="1">
      <c r="L663" s="16"/>
    </row>
    <row r="664" ht="14.25" customHeight="1">
      <c r="L664" s="16"/>
    </row>
    <row r="665" ht="14.25" customHeight="1">
      <c r="L665" s="16"/>
    </row>
    <row r="666" ht="14.25" customHeight="1">
      <c r="L666" s="16"/>
    </row>
    <row r="667" ht="14.25" customHeight="1">
      <c r="L667" s="16"/>
    </row>
    <row r="668" ht="14.25" customHeight="1">
      <c r="L668" s="16"/>
    </row>
    <row r="669" ht="14.25" customHeight="1">
      <c r="L669" s="16"/>
    </row>
    <row r="670" ht="14.25" customHeight="1">
      <c r="L670" s="16"/>
    </row>
    <row r="671" ht="14.25" customHeight="1">
      <c r="L671" s="16"/>
    </row>
    <row r="672" ht="14.25" customHeight="1">
      <c r="L672" s="16"/>
    </row>
    <row r="673" ht="14.25" customHeight="1">
      <c r="L673" s="16"/>
    </row>
    <row r="674" ht="14.25" customHeight="1">
      <c r="L674" s="16"/>
    </row>
    <row r="675" ht="14.25" customHeight="1">
      <c r="L675" s="16"/>
    </row>
    <row r="676" ht="14.25" customHeight="1">
      <c r="L676" s="16"/>
    </row>
    <row r="677" ht="14.25" customHeight="1">
      <c r="L677" s="16"/>
    </row>
    <row r="678" ht="14.25" customHeight="1">
      <c r="L678" s="16"/>
    </row>
    <row r="679" ht="14.25" customHeight="1">
      <c r="L679" s="16"/>
    </row>
    <row r="680" ht="14.25" customHeight="1">
      <c r="L680" s="16"/>
    </row>
    <row r="681" ht="14.25" customHeight="1">
      <c r="L681" s="16"/>
    </row>
    <row r="682" ht="14.25" customHeight="1">
      <c r="L682" s="16"/>
    </row>
    <row r="683" ht="14.25" customHeight="1">
      <c r="L683" s="16"/>
    </row>
    <row r="684" ht="14.25" customHeight="1">
      <c r="L684" s="16"/>
    </row>
    <row r="685" ht="14.25" customHeight="1">
      <c r="L685" s="16"/>
    </row>
    <row r="686" ht="14.25" customHeight="1">
      <c r="L686" s="16"/>
    </row>
    <row r="687" ht="14.25" customHeight="1">
      <c r="L687" s="16"/>
    </row>
    <row r="688" ht="14.25" customHeight="1">
      <c r="L688" s="16"/>
    </row>
    <row r="689" ht="14.25" customHeight="1">
      <c r="L689" s="16"/>
    </row>
    <row r="690" ht="14.25" customHeight="1">
      <c r="L690" s="16"/>
    </row>
    <row r="691" ht="14.25" customHeight="1">
      <c r="L691" s="16"/>
    </row>
    <row r="692" ht="14.25" customHeight="1">
      <c r="L692" s="16"/>
    </row>
    <row r="693" ht="14.25" customHeight="1">
      <c r="L693" s="16"/>
    </row>
    <row r="694" ht="14.25" customHeight="1">
      <c r="L694" s="16"/>
    </row>
    <row r="695" ht="14.25" customHeight="1">
      <c r="L695" s="16"/>
    </row>
    <row r="696" ht="14.25" customHeight="1">
      <c r="L696" s="16"/>
    </row>
    <row r="697" ht="14.25" customHeight="1">
      <c r="L697" s="16"/>
    </row>
    <row r="698" ht="14.25" customHeight="1">
      <c r="L698" s="16"/>
    </row>
    <row r="699" ht="14.25" customHeight="1">
      <c r="L699" s="16"/>
    </row>
    <row r="700" ht="14.25" customHeight="1">
      <c r="L700" s="16"/>
    </row>
    <row r="701" ht="14.25" customHeight="1">
      <c r="L701" s="16"/>
    </row>
    <row r="702" ht="14.25" customHeight="1">
      <c r="L702" s="16"/>
    </row>
    <row r="703" ht="14.25" customHeight="1">
      <c r="L703" s="16"/>
    </row>
    <row r="704" ht="14.25" customHeight="1">
      <c r="L704" s="16"/>
    </row>
    <row r="705" ht="14.25" customHeight="1">
      <c r="L705" s="16"/>
    </row>
    <row r="706" ht="14.25" customHeight="1">
      <c r="L706" s="16"/>
    </row>
    <row r="707" ht="14.25" customHeight="1">
      <c r="L707" s="16"/>
    </row>
    <row r="708" ht="14.25" customHeight="1">
      <c r="L708" s="16"/>
    </row>
    <row r="709" ht="14.25" customHeight="1">
      <c r="L709" s="16"/>
    </row>
    <row r="710" ht="14.25" customHeight="1">
      <c r="L710" s="16"/>
    </row>
    <row r="711" ht="14.25" customHeight="1">
      <c r="L711" s="16"/>
    </row>
    <row r="712" ht="14.25" customHeight="1">
      <c r="L712" s="16"/>
    </row>
    <row r="713" ht="14.25" customHeight="1">
      <c r="L713" s="16"/>
    </row>
    <row r="714" ht="14.25" customHeight="1">
      <c r="L714" s="16"/>
    </row>
    <row r="715" ht="14.25" customHeight="1">
      <c r="L715" s="16"/>
    </row>
    <row r="716" ht="14.25" customHeight="1">
      <c r="L716" s="16"/>
    </row>
    <row r="717" ht="14.25" customHeight="1">
      <c r="L717" s="16"/>
    </row>
    <row r="718" ht="14.25" customHeight="1">
      <c r="L718" s="16"/>
    </row>
    <row r="719" ht="14.25" customHeight="1">
      <c r="L719" s="16"/>
    </row>
    <row r="720" ht="14.25" customHeight="1">
      <c r="L720" s="16"/>
    </row>
    <row r="721" ht="14.25" customHeight="1">
      <c r="L721" s="16"/>
    </row>
    <row r="722" ht="14.25" customHeight="1">
      <c r="L722" s="16"/>
    </row>
    <row r="723" ht="14.25" customHeight="1">
      <c r="L723" s="16"/>
    </row>
    <row r="724" ht="14.25" customHeight="1">
      <c r="L724" s="16"/>
    </row>
    <row r="725" ht="14.25" customHeight="1">
      <c r="L725" s="16"/>
    </row>
    <row r="726" ht="14.25" customHeight="1">
      <c r="L726" s="16"/>
    </row>
    <row r="727" ht="14.25" customHeight="1">
      <c r="L727" s="16"/>
    </row>
    <row r="728" ht="14.25" customHeight="1">
      <c r="L728" s="16"/>
    </row>
    <row r="729" ht="14.25" customHeight="1">
      <c r="L729" s="16"/>
    </row>
    <row r="730" ht="14.25" customHeight="1">
      <c r="L730" s="16"/>
    </row>
    <row r="731" ht="14.25" customHeight="1">
      <c r="L731" s="16"/>
    </row>
    <row r="732" ht="14.25" customHeight="1">
      <c r="L732" s="16"/>
    </row>
    <row r="733" ht="14.25" customHeight="1">
      <c r="L733" s="16"/>
    </row>
    <row r="734" ht="14.25" customHeight="1">
      <c r="L734" s="16"/>
    </row>
    <row r="735" ht="14.25" customHeight="1">
      <c r="L735" s="16"/>
    </row>
    <row r="736" ht="14.25" customHeight="1">
      <c r="L736" s="16"/>
    </row>
    <row r="737" ht="14.25" customHeight="1">
      <c r="L737" s="16"/>
    </row>
    <row r="738" ht="14.25" customHeight="1">
      <c r="L738" s="16"/>
    </row>
    <row r="739" ht="14.25" customHeight="1">
      <c r="L739" s="16"/>
    </row>
    <row r="740" ht="14.25" customHeight="1">
      <c r="L740" s="16"/>
    </row>
    <row r="741" ht="14.25" customHeight="1">
      <c r="L741" s="16"/>
    </row>
    <row r="742" ht="14.25" customHeight="1">
      <c r="L742" s="16"/>
    </row>
    <row r="743" ht="14.25" customHeight="1">
      <c r="L743" s="16"/>
    </row>
    <row r="744" ht="14.25" customHeight="1">
      <c r="L744" s="16"/>
    </row>
    <row r="745" ht="14.25" customHeight="1">
      <c r="L745" s="16"/>
    </row>
    <row r="746" ht="14.25" customHeight="1">
      <c r="L746" s="16"/>
    </row>
    <row r="747" ht="14.25" customHeight="1">
      <c r="L747" s="16"/>
    </row>
    <row r="748" ht="14.25" customHeight="1">
      <c r="L748" s="16"/>
    </row>
    <row r="749" ht="14.25" customHeight="1">
      <c r="L749" s="16"/>
    </row>
    <row r="750" ht="14.25" customHeight="1">
      <c r="L750" s="16"/>
    </row>
    <row r="751" ht="14.25" customHeight="1">
      <c r="L751" s="16"/>
    </row>
    <row r="752" ht="14.25" customHeight="1">
      <c r="L752" s="16"/>
    </row>
    <row r="753" ht="14.25" customHeight="1">
      <c r="L753" s="16"/>
    </row>
    <row r="754" ht="14.25" customHeight="1">
      <c r="L754" s="16"/>
    </row>
    <row r="755" ht="14.25" customHeight="1">
      <c r="L755" s="16"/>
    </row>
    <row r="756" ht="14.25" customHeight="1">
      <c r="L756" s="16"/>
    </row>
    <row r="757" ht="14.25" customHeight="1">
      <c r="L757" s="16"/>
    </row>
    <row r="758" ht="14.25" customHeight="1">
      <c r="L758" s="16"/>
    </row>
    <row r="759" ht="14.25" customHeight="1">
      <c r="L759" s="16"/>
    </row>
    <row r="760" ht="14.25" customHeight="1">
      <c r="L760" s="16"/>
    </row>
    <row r="761" ht="14.25" customHeight="1">
      <c r="L761" s="16"/>
    </row>
    <row r="762" ht="14.25" customHeight="1">
      <c r="L762" s="16"/>
    </row>
    <row r="763" ht="14.25" customHeight="1">
      <c r="L763" s="16"/>
    </row>
    <row r="764" ht="14.25" customHeight="1">
      <c r="L764" s="16"/>
    </row>
    <row r="765" ht="14.25" customHeight="1">
      <c r="L765" s="16"/>
    </row>
    <row r="766" ht="14.25" customHeight="1">
      <c r="L766" s="16"/>
    </row>
    <row r="767" ht="14.25" customHeight="1">
      <c r="L767" s="16"/>
    </row>
    <row r="768" ht="14.25" customHeight="1">
      <c r="L768" s="16"/>
    </row>
    <row r="769" ht="14.25" customHeight="1">
      <c r="L769" s="16"/>
    </row>
    <row r="770" ht="14.25" customHeight="1">
      <c r="L770" s="16"/>
    </row>
    <row r="771" ht="14.25" customHeight="1">
      <c r="L771" s="16"/>
    </row>
    <row r="772" ht="14.25" customHeight="1">
      <c r="L772" s="16"/>
    </row>
    <row r="773" ht="14.25" customHeight="1">
      <c r="L773" s="16"/>
    </row>
    <row r="774" ht="14.25" customHeight="1">
      <c r="L774" s="16"/>
    </row>
    <row r="775" ht="14.25" customHeight="1">
      <c r="L775" s="16"/>
    </row>
    <row r="776" ht="14.25" customHeight="1">
      <c r="L776" s="16"/>
    </row>
    <row r="777" ht="14.25" customHeight="1">
      <c r="L777" s="16"/>
    </row>
    <row r="778" ht="14.25" customHeight="1">
      <c r="L778" s="16"/>
    </row>
    <row r="779" ht="14.25" customHeight="1">
      <c r="L779" s="16"/>
    </row>
    <row r="780" ht="14.25" customHeight="1">
      <c r="L780" s="16"/>
    </row>
    <row r="781" ht="14.25" customHeight="1">
      <c r="L781" s="16"/>
    </row>
    <row r="782" ht="14.25" customHeight="1">
      <c r="L782" s="16"/>
    </row>
    <row r="783" ht="14.25" customHeight="1">
      <c r="L783" s="16"/>
    </row>
    <row r="784" ht="14.25" customHeight="1">
      <c r="L784" s="16"/>
    </row>
    <row r="785" ht="14.25" customHeight="1">
      <c r="L785" s="16"/>
    </row>
    <row r="786" ht="14.25" customHeight="1">
      <c r="L786" s="16"/>
    </row>
    <row r="787" ht="14.25" customHeight="1">
      <c r="L787" s="16"/>
    </row>
    <row r="788" ht="14.25" customHeight="1">
      <c r="L788" s="16"/>
    </row>
    <row r="789" ht="14.25" customHeight="1">
      <c r="L789" s="16"/>
    </row>
    <row r="790" ht="14.25" customHeight="1">
      <c r="L790" s="16"/>
    </row>
    <row r="791" ht="14.25" customHeight="1">
      <c r="L791" s="16"/>
    </row>
    <row r="792" ht="14.25" customHeight="1">
      <c r="L792" s="16"/>
    </row>
    <row r="793" ht="14.25" customHeight="1">
      <c r="L793" s="16"/>
    </row>
    <row r="794" ht="14.25" customHeight="1">
      <c r="L794" s="16"/>
    </row>
    <row r="795" ht="14.25" customHeight="1">
      <c r="L795" s="16"/>
    </row>
    <row r="796" ht="14.25" customHeight="1">
      <c r="L796" s="16"/>
    </row>
    <row r="797" ht="14.25" customHeight="1">
      <c r="L797" s="16"/>
    </row>
    <row r="798" ht="14.25" customHeight="1">
      <c r="L798" s="16"/>
    </row>
    <row r="799" ht="14.25" customHeight="1">
      <c r="L799" s="16"/>
    </row>
    <row r="800" ht="14.25" customHeight="1">
      <c r="L800" s="16"/>
    </row>
    <row r="801" ht="14.25" customHeight="1">
      <c r="L801" s="16"/>
    </row>
    <row r="802" ht="14.25" customHeight="1">
      <c r="L802" s="16"/>
    </row>
    <row r="803" ht="14.25" customHeight="1">
      <c r="L803" s="16"/>
    </row>
    <row r="804" ht="14.25" customHeight="1">
      <c r="L804" s="16"/>
    </row>
    <row r="805" ht="14.25" customHeight="1">
      <c r="L805" s="16"/>
    </row>
    <row r="806" ht="14.25" customHeight="1">
      <c r="L806" s="16"/>
    </row>
    <row r="807" ht="14.25" customHeight="1">
      <c r="L807" s="16"/>
    </row>
    <row r="808" ht="14.25" customHeight="1">
      <c r="L808" s="16"/>
    </row>
    <row r="809" ht="14.25" customHeight="1">
      <c r="L809" s="16"/>
    </row>
    <row r="810" ht="14.25" customHeight="1">
      <c r="L810" s="16"/>
    </row>
    <row r="811" ht="14.25" customHeight="1">
      <c r="L811" s="16"/>
    </row>
    <row r="812" ht="14.25" customHeight="1">
      <c r="L812" s="16"/>
    </row>
    <row r="813" ht="14.25" customHeight="1">
      <c r="L813" s="16"/>
    </row>
    <row r="814" ht="14.25" customHeight="1">
      <c r="L814" s="16"/>
    </row>
    <row r="815" ht="14.25" customHeight="1">
      <c r="L815" s="16"/>
    </row>
    <row r="816" ht="14.25" customHeight="1">
      <c r="L816" s="16"/>
    </row>
    <row r="817" ht="14.25" customHeight="1">
      <c r="L817" s="16"/>
    </row>
    <row r="818" ht="14.25" customHeight="1">
      <c r="L818" s="16"/>
    </row>
    <row r="819" ht="14.25" customHeight="1">
      <c r="L819" s="16"/>
    </row>
    <row r="820" ht="14.25" customHeight="1">
      <c r="L820" s="16"/>
    </row>
    <row r="821" ht="14.25" customHeight="1">
      <c r="L821" s="16"/>
    </row>
    <row r="822" ht="14.25" customHeight="1">
      <c r="L822" s="16"/>
    </row>
    <row r="823" ht="14.25" customHeight="1">
      <c r="L823" s="16"/>
    </row>
    <row r="824" ht="14.25" customHeight="1">
      <c r="L824" s="16"/>
    </row>
    <row r="825" ht="14.25" customHeight="1">
      <c r="L825" s="16"/>
    </row>
    <row r="826" ht="14.25" customHeight="1">
      <c r="L826" s="16"/>
    </row>
    <row r="827" ht="14.25" customHeight="1">
      <c r="L827" s="16"/>
    </row>
    <row r="828" ht="14.25" customHeight="1">
      <c r="L828" s="16"/>
    </row>
    <row r="829" ht="14.25" customHeight="1">
      <c r="L829" s="16"/>
    </row>
    <row r="830" ht="14.25" customHeight="1">
      <c r="L830" s="16"/>
    </row>
    <row r="831" ht="14.25" customHeight="1">
      <c r="L831" s="16"/>
    </row>
    <row r="832" ht="14.25" customHeight="1">
      <c r="L832" s="16"/>
    </row>
    <row r="833" ht="14.25" customHeight="1">
      <c r="L833" s="16"/>
    </row>
    <row r="834" ht="14.25" customHeight="1">
      <c r="L834" s="16"/>
    </row>
    <row r="835" ht="14.25" customHeight="1">
      <c r="L835" s="16"/>
    </row>
    <row r="836" ht="14.25" customHeight="1">
      <c r="L836" s="16"/>
    </row>
    <row r="837" ht="14.25" customHeight="1">
      <c r="L837" s="16"/>
    </row>
    <row r="838" ht="14.25" customHeight="1">
      <c r="L838" s="16"/>
    </row>
    <row r="839" ht="14.25" customHeight="1">
      <c r="L839" s="16"/>
    </row>
    <row r="840" ht="14.25" customHeight="1">
      <c r="L840" s="16"/>
    </row>
    <row r="841" ht="14.25" customHeight="1">
      <c r="L841" s="16"/>
    </row>
    <row r="842" ht="14.25" customHeight="1">
      <c r="L842" s="16"/>
    </row>
    <row r="843" ht="14.25" customHeight="1">
      <c r="L843" s="16"/>
    </row>
    <row r="844" ht="14.25" customHeight="1">
      <c r="L844" s="16"/>
    </row>
    <row r="845" ht="14.25" customHeight="1">
      <c r="L845" s="16"/>
    </row>
    <row r="846" ht="14.25" customHeight="1">
      <c r="L846" s="16"/>
    </row>
    <row r="847" ht="14.25" customHeight="1">
      <c r="L847" s="16"/>
    </row>
    <row r="848" ht="14.25" customHeight="1">
      <c r="L848" s="16"/>
    </row>
    <row r="849" ht="14.25" customHeight="1">
      <c r="L849" s="16"/>
    </row>
    <row r="850" ht="14.25" customHeight="1">
      <c r="L850" s="16"/>
    </row>
    <row r="851" ht="14.25" customHeight="1">
      <c r="L851" s="16"/>
    </row>
    <row r="852" ht="14.25" customHeight="1">
      <c r="L852" s="16"/>
    </row>
    <row r="853" ht="14.25" customHeight="1">
      <c r="L853" s="16"/>
    </row>
    <row r="854" ht="14.25" customHeight="1">
      <c r="L854" s="16"/>
    </row>
    <row r="855" ht="14.25" customHeight="1">
      <c r="L855" s="16"/>
    </row>
    <row r="856" ht="14.25" customHeight="1">
      <c r="L856" s="16"/>
    </row>
    <row r="857" ht="14.25" customHeight="1">
      <c r="L857" s="16"/>
    </row>
    <row r="858" ht="14.25" customHeight="1">
      <c r="L858" s="16"/>
    </row>
    <row r="859" ht="14.25" customHeight="1">
      <c r="L859" s="16"/>
    </row>
    <row r="860" ht="14.25" customHeight="1">
      <c r="L860" s="16"/>
    </row>
    <row r="861" ht="14.25" customHeight="1">
      <c r="L861" s="16"/>
    </row>
    <row r="862" ht="14.25" customHeight="1">
      <c r="L862" s="16"/>
    </row>
    <row r="863" ht="14.25" customHeight="1">
      <c r="L863" s="16"/>
    </row>
    <row r="864" ht="14.25" customHeight="1">
      <c r="L864" s="16"/>
    </row>
    <row r="865" ht="14.25" customHeight="1">
      <c r="L865" s="16"/>
    </row>
    <row r="866" ht="14.25" customHeight="1">
      <c r="L866" s="16"/>
    </row>
    <row r="867" ht="14.25" customHeight="1">
      <c r="L867" s="16"/>
    </row>
    <row r="868" ht="14.25" customHeight="1">
      <c r="L868" s="16"/>
    </row>
    <row r="869" ht="14.25" customHeight="1">
      <c r="L869" s="16"/>
    </row>
    <row r="870" ht="14.25" customHeight="1">
      <c r="L870" s="16"/>
    </row>
    <row r="871" ht="14.25" customHeight="1">
      <c r="L871" s="16"/>
    </row>
    <row r="872" ht="14.25" customHeight="1">
      <c r="L872" s="16"/>
    </row>
    <row r="873" ht="14.25" customHeight="1">
      <c r="L873" s="16"/>
    </row>
    <row r="874" ht="14.25" customHeight="1">
      <c r="L874" s="16"/>
    </row>
    <row r="875" ht="14.25" customHeight="1">
      <c r="L875" s="16"/>
    </row>
    <row r="876" ht="14.25" customHeight="1">
      <c r="L876" s="16"/>
    </row>
    <row r="877" ht="14.25" customHeight="1">
      <c r="L877" s="16"/>
    </row>
    <row r="878" ht="14.25" customHeight="1">
      <c r="L878" s="16"/>
    </row>
    <row r="879" ht="14.25" customHeight="1">
      <c r="L879" s="16"/>
    </row>
    <row r="880" ht="14.25" customHeight="1">
      <c r="L880" s="16"/>
    </row>
    <row r="881" ht="14.25" customHeight="1">
      <c r="L881" s="16"/>
    </row>
    <row r="882" ht="14.25" customHeight="1">
      <c r="L882" s="16"/>
    </row>
    <row r="883" ht="14.25" customHeight="1">
      <c r="L883" s="16"/>
    </row>
    <row r="884" ht="14.25" customHeight="1">
      <c r="L884" s="16"/>
    </row>
    <row r="885" ht="14.25" customHeight="1">
      <c r="L885" s="16"/>
    </row>
    <row r="886" ht="14.25" customHeight="1">
      <c r="L886" s="16"/>
    </row>
    <row r="887" ht="14.25" customHeight="1">
      <c r="L887" s="16"/>
    </row>
    <row r="888" ht="14.25" customHeight="1">
      <c r="L888" s="16"/>
    </row>
    <row r="889" ht="14.25" customHeight="1">
      <c r="L889" s="16"/>
    </row>
    <row r="890" ht="14.25" customHeight="1">
      <c r="L890" s="16"/>
    </row>
    <row r="891" ht="14.25" customHeight="1">
      <c r="L891" s="16"/>
    </row>
    <row r="892" ht="14.25" customHeight="1">
      <c r="L892" s="16"/>
    </row>
    <row r="893" ht="14.25" customHeight="1">
      <c r="L893" s="16"/>
    </row>
    <row r="894" ht="14.25" customHeight="1">
      <c r="L894" s="16"/>
    </row>
    <row r="895" ht="14.25" customHeight="1">
      <c r="L895" s="16"/>
    </row>
    <row r="896" ht="14.25" customHeight="1">
      <c r="L896" s="16"/>
    </row>
    <row r="897" ht="14.25" customHeight="1">
      <c r="L897" s="16"/>
    </row>
    <row r="898" ht="14.25" customHeight="1">
      <c r="L898" s="16"/>
    </row>
    <row r="899" ht="14.25" customHeight="1">
      <c r="L899" s="16"/>
    </row>
    <row r="900" ht="14.25" customHeight="1">
      <c r="L900" s="16"/>
    </row>
    <row r="901" ht="14.25" customHeight="1">
      <c r="L901" s="16"/>
    </row>
    <row r="902" ht="14.25" customHeight="1">
      <c r="L902" s="16"/>
    </row>
    <row r="903" ht="14.25" customHeight="1">
      <c r="L903" s="16"/>
    </row>
    <row r="904" ht="14.25" customHeight="1">
      <c r="L904" s="16"/>
    </row>
    <row r="905" ht="14.25" customHeight="1">
      <c r="L905" s="16"/>
    </row>
    <row r="906" ht="14.25" customHeight="1">
      <c r="L906" s="16"/>
    </row>
    <row r="907" ht="14.25" customHeight="1">
      <c r="L907" s="16"/>
    </row>
    <row r="908" ht="14.25" customHeight="1">
      <c r="L908" s="16"/>
    </row>
    <row r="909" ht="14.25" customHeight="1">
      <c r="L909" s="16"/>
    </row>
    <row r="910" ht="14.25" customHeight="1">
      <c r="L910" s="16"/>
    </row>
    <row r="911" ht="14.25" customHeight="1">
      <c r="L911" s="16"/>
    </row>
    <row r="912" ht="14.25" customHeight="1">
      <c r="L912" s="16"/>
    </row>
    <row r="913" ht="14.25" customHeight="1">
      <c r="L913" s="16"/>
    </row>
    <row r="914" ht="14.25" customHeight="1">
      <c r="L914" s="16"/>
    </row>
    <row r="915" ht="14.25" customHeight="1">
      <c r="L915" s="16"/>
    </row>
    <row r="916" ht="14.25" customHeight="1">
      <c r="L916" s="16"/>
    </row>
    <row r="917" ht="14.25" customHeight="1">
      <c r="L917" s="16"/>
    </row>
    <row r="918" ht="14.25" customHeight="1">
      <c r="L918" s="16"/>
    </row>
    <row r="919" ht="14.25" customHeight="1">
      <c r="L919" s="16"/>
    </row>
    <row r="920" ht="14.25" customHeight="1">
      <c r="L920" s="16"/>
    </row>
    <row r="921" ht="14.25" customHeight="1">
      <c r="L921" s="16"/>
    </row>
    <row r="922" ht="14.25" customHeight="1">
      <c r="L922" s="16"/>
    </row>
    <row r="923" ht="14.25" customHeight="1">
      <c r="L923" s="16"/>
    </row>
    <row r="924" ht="14.25" customHeight="1">
      <c r="L924" s="16"/>
    </row>
    <row r="925" ht="14.25" customHeight="1">
      <c r="L925" s="16"/>
    </row>
    <row r="926" ht="14.25" customHeight="1">
      <c r="L926" s="16"/>
    </row>
    <row r="927" ht="14.25" customHeight="1">
      <c r="L927" s="16"/>
    </row>
    <row r="928" ht="14.25" customHeight="1">
      <c r="L928" s="16"/>
    </row>
    <row r="929" ht="14.25" customHeight="1">
      <c r="L929" s="16"/>
    </row>
    <row r="930" ht="14.25" customHeight="1">
      <c r="L930" s="16"/>
    </row>
    <row r="931" ht="14.25" customHeight="1">
      <c r="L931" s="16"/>
    </row>
    <row r="932" ht="14.25" customHeight="1">
      <c r="L932" s="16"/>
    </row>
    <row r="933" ht="14.25" customHeight="1">
      <c r="L933" s="16"/>
    </row>
    <row r="934" ht="14.25" customHeight="1">
      <c r="L934" s="16"/>
    </row>
    <row r="935" ht="14.25" customHeight="1">
      <c r="L935" s="16"/>
    </row>
    <row r="936" ht="14.25" customHeight="1">
      <c r="L936" s="16"/>
    </row>
    <row r="937" ht="14.25" customHeight="1">
      <c r="L937" s="16"/>
    </row>
    <row r="938" ht="14.25" customHeight="1">
      <c r="L938" s="16"/>
    </row>
    <row r="939" ht="14.25" customHeight="1">
      <c r="L939" s="16"/>
    </row>
    <row r="940" ht="14.25" customHeight="1">
      <c r="L940" s="16"/>
    </row>
    <row r="941" ht="14.25" customHeight="1">
      <c r="L941" s="16"/>
    </row>
    <row r="942" ht="14.25" customHeight="1">
      <c r="L942" s="16"/>
    </row>
    <row r="943" ht="14.25" customHeight="1">
      <c r="L943" s="16"/>
    </row>
    <row r="944" ht="14.25" customHeight="1">
      <c r="L944" s="16"/>
    </row>
    <row r="945" ht="14.25" customHeight="1">
      <c r="L945" s="16"/>
    </row>
    <row r="946" ht="14.25" customHeight="1">
      <c r="L946" s="16"/>
    </row>
    <row r="947" ht="14.25" customHeight="1">
      <c r="L947" s="16"/>
    </row>
    <row r="948" ht="14.25" customHeight="1">
      <c r="L948" s="16"/>
    </row>
    <row r="949" ht="14.25" customHeight="1">
      <c r="L949" s="16"/>
    </row>
    <row r="950" ht="14.25" customHeight="1">
      <c r="L950" s="16"/>
    </row>
    <row r="951" ht="14.25" customHeight="1">
      <c r="L951" s="16"/>
    </row>
    <row r="952" ht="14.25" customHeight="1">
      <c r="L952" s="16"/>
    </row>
    <row r="953" ht="14.25" customHeight="1">
      <c r="L953" s="16"/>
    </row>
    <row r="954" ht="14.25" customHeight="1">
      <c r="L954" s="16"/>
    </row>
    <row r="955" ht="14.25" customHeight="1">
      <c r="L955" s="16"/>
    </row>
    <row r="956" ht="14.25" customHeight="1">
      <c r="L956" s="16"/>
    </row>
    <row r="957" ht="14.25" customHeight="1">
      <c r="L957" s="16"/>
    </row>
    <row r="958" ht="14.25" customHeight="1">
      <c r="L958" s="16"/>
    </row>
    <row r="959" ht="14.25" customHeight="1">
      <c r="L959" s="16"/>
    </row>
    <row r="960" ht="14.25" customHeight="1">
      <c r="L960" s="16"/>
    </row>
    <row r="961" ht="14.25" customHeight="1">
      <c r="L961" s="16"/>
    </row>
    <row r="962" ht="14.25" customHeight="1">
      <c r="L962" s="16"/>
    </row>
    <row r="963" ht="14.25" customHeight="1">
      <c r="L963" s="16"/>
    </row>
    <row r="964" ht="14.25" customHeight="1">
      <c r="L964" s="16"/>
    </row>
    <row r="965" ht="14.25" customHeight="1">
      <c r="L965" s="16"/>
    </row>
    <row r="966" ht="14.25" customHeight="1">
      <c r="L966" s="16"/>
    </row>
    <row r="967" ht="14.25" customHeight="1">
      <c r="L967" s="16"/>
    </row>
    <row r="968" ht="14.25" customHeight="1">
      <c r="L968" s="16"/>
    </row>
    <row r="969" ht="14.25" customHeight="1">
      <c r="L969" s="16"/>
    </row>
    <row r="970" ht="14.25" customHeight="1">
      <c r="L970" s="16"/>
    </row>
    <row r="971" ht="14.25" customHeight="1">
      <c r="L971" s="16"/>
    </row>
    <row r="972" ht="14.25" customHeight="1">
      <c r="L972" s="16"/>
    </row>
    <row r="973" ht="14.25" customHeight="1">
      <c r="L973" s="16"/>
    </row>
    <row r="974" ht="14.25" customHeight="1">
      <c r="L974" s="16"/>
    </row>
    <row r="975" ht="14.25" customHeight="1">
      <c r="L975" s="16"/>
    </row>
    <row r="976" ht="14.25" customHeight="1">
      <c r="L976" s="16"/>
    </row>
    <row r="977" ht="14.25" customHeight="1">
      <c r="L977" s="16"/>
    </row>
    <row r="978" ht="14.25" customHeight="1">
      <c r="L978" s="16"/>
    </row>
    <row r="979" ht="14.25" customHeight="1">
      <c r="L979" s="16"/>
    </row>
    <row r="980" ht="14.25" customHeight="1">
      <c r="L980" s="16"/>
    </row>
    <row r="981" ht="14.25" customHeight="1">
      <c r="L981" s="16"/>
    </row>
    <row r="982" ht="14.25" customHeight="1">
      <c r="L982" s="16"/>
    </row>
    <row r="983" ht="14.25" customHeight="1">
      <c r="L983" s="16"/>
    </row>
    <row r="984" ht="14.25" customHeight="1">
      <c r="L984" s="16"/>
    </row>
    <row r="985" ht="14.25" customHeight="1">
      <c r="L985" s="16"/>
    </row>
    <row r="986" ht="14.25" customHeight="1">
      <c r="L986" s="16"/>
    </row>
    <row r="987" ht="14.25" customHeight="1">
      <c r="L987" s="16"/>
    </row>
    <row r="988" ht="14.25" customHeight="1">
      <c r="L988" s="16"/>
    </row>
    <row r="989" ht="14.25" customHeight="1">
      <c r="L989" s="16"/>
    </row>
    <row r="990" ht="14.25" customHeight="1">
      <c r="L990" s="16"/>
    </row>
    <row r="991" ht="14.25" customHeight="1">
      <c r="L991" s="16"/>
    </row>
    <row r="992" ht="14.25" customHeight="1">
      <c r="L992" s="16"/>
    </row>
    <row r="993" ht="14.25" customHeight="1">
      <c r="L993" s="16"/>
    </row>
    <row r="994" ht="14.25" customHeight="1">
      <c r="L994" s="16"/>
    </row>
    <row r="995" ht="14.25" customHeight="1">
      <c r="L995" s="16"/>
    </row>
    <row r="996" ht="14.25" customHeight="1">
      <c r="L996" s="16"/>
    </row>
    <row r="997" ht="14.25" customHeight="1">
      <c r="L997" s="16"/>
    </row>
    <row r="998" ht="14.25" customHeight="1">
      <c r="L998" s="16"/>
    </row>
    <row r="999" ht="14.25" customHeight="1">
      <c r="L999" s="16"/>
    </row>
    <row r="1000" ht="14.25" customHeight="1">
      <c r="L1000" s="16"/>
    </row>
    <row r="1001" ht="14.25" customHeight="1">
      <c r="L1001" s="16"/>
    </row>
    <row r="1002" ht="14.25" customHeight="1">
      <c r="L1002" s="16"/>
    </row>
    <row r="1003" ht="14.25" customHeight="1">
      <c r="L1003" s="16"/>
    </row>
    <row r="1004" ht="14.25" customHeight="1">
      <c r="L1004" s="16"/>
    </row>
    <row r="1005" ht="14.25" customHeight="1">
      <c r="L1005" s="16"/>
    </row>
    <row r="1006" ht="14.25" customHeight="1">
      <c r="L1006" s="16"/>
    </row>
    <row r="1007" ht="14.25" customHeight="1">
      <c r="L1007" s="16"/>
    </row>
    <row r="1008" ht="14.25" customHeight="1">
      <c r="L1008" s="16"/>
    </row>
    <row r="1009" ht="14.25" customHeight="1">
      <c r="L1009" s="16"/>
    </row>
  </sheetData>
  <mergeCells count="30">
    <mergeCell ref="A1:B2"/>
    <mergeCell ref="C1:G2"/>
    <mergeCell ref="H1:H2"/>
    <mergeCell ref="I1:I2"/>
    <mergeCell ref="A3:A8"/>
    <mergeCell ref="G8:I9"/>
    <mergeCell ref="A10:B11"/>
    <mergeCell ref="I10:I11"/>
    <mergeCell ref="A12:A17"/>
    <mergeCell ref="A21:A26"/>
    <mergeCell ref="A31:A36"/>
    <mergeCell ref="A41:A46"/>
    <mergeCell ref="A19:B20"/>
    <mergeCell ref="A29:B30"/>
    <mergeCell ref="A39:B40"/>
    <mergeCell ref="C29:G30"/>
    <mergeCell ref="H29:H30"/>
    <mergeCell ref="I29:I30"/>
    <mergeCell ref="G37:I38"/>
    <mergeCell ref="C39:G40"/>
    <mergeCell ref="H39:H40"/>
    <mergeCell ref="I39:I40"/>
    <mergeCell ref="G47:I48"/>
    <mergeCell ref="C10:G11"/>
    <mergeCell ref="H10:H11"/>
    <mergeCell ref="G17:I18"/>
    <mergeCell ref="C19:G20"/>
    <mergeCell ref="H19:H20"/>
    <mergeCell ref="I19:I20"/>
    <mergeCell ref="G27:I28"/>
  </mergeCells>
  <conditionalFormatting sqref="G24:I24 G34:I34 G44:I44">
    <cfRule type="colorScale" priority="1">
      <colorScale>
        <cfvo type="min"/>
        <cfvo type="max"/>
        <color rgb="FFFFFFFF"/>
        <color rgb="FFFFFF00"/>
      </colorScale>
    </cfRule>
  </conditionalFormatting>
  <conditionalFormatting sqref="G6:I6 G15:I15">
    <cfRule type="colorScale" priority="2">
      <colorScale>
        <cfvo type="min"/>
        <cfvo type="max"/>
        <color rgb="FFFFFFFF"/>
        <color rgb="FF00FF00"/>
      </colorScale>
    </cfRule>
  </conditionalFormatting>
  <conditionalFormatting sqref="G46:I46">
    <cfRule type="colorScale" priority="3">
      <colorScale>
        <cfvo type="min"/>
        <cfvo type="max"/>
        <color rgb="FFFFFFFF"/>
        <color rgb="FF00FF00"/>
      </colorScale>
    </cfRule>
  </conditionalFormatting>
  <conditionalFormatting sqref="G36:I36">
    <cfRule type="colorScale" priority="4">
      <colorScale>
        <cfvo type="min"/>
        <cfvo type="max"/>
        <color rgb="FFFFFFFF"/>
        <color rgb="FF00FF00"/>
      </colorScale>
    </cfRule>
  </conditionalFormatting>
  <conditionalFormatting sqref="G35:I35">
    <cfRule type="colorScale" priority="5">
      <colorScale>
        <cfvo type="min"/>
        <cfvo type="max"/>
        <color rgb="FFFFFFFF"/>
        <color rgb="FFFFFF00"/>
      </colorScale>
    </cfRule>
  </conditionalFormatting>
  <conditionalFormatting sqref="G25:I25">
    <cfRule type="colorScale" priority="6">
      <colorScale>
        <cfvo type="min"/>
        <cfvo type="max"/>
        <color rgb="FFFFFFFF"/>
        <color rgb="FFFFFF00"/>
      </colorScale>
    </cfRule>
  </conditionalFormatting>
  <conditionalFormatting sqref="G26:I26">
    <cfRule type="colorScale" priority="7">
      <colorScale>
        <cfvo type="min"/>
        <cfvo type="max"/>
        <color rgb="FFFFFFFF"/>
        <color rgb="FF00FF00"/>
      </colorScale>
    </cfRule>
  </conditionalFormatting>
  <conditionalFormatting sqref="G45:I45">
    <cfRule type="colorScale" priority="8">
      <colorScale>
        <cfvo type="min"/>
        <cfvo type="max"/>
        <color rgb="FFFFFFFF"/>
        <color rgb="FFFFFF00"/>
      </colorScale>
    </cfRule>
  </conditionalFormatting>
  <conditionalFormatting sqref="G5:I5">
    <cfRule type="colorScale" priority="9">
      <colorScale>
        <cfvo type="min"/>
        <cfvo type="max"/>
        <color rgb="FFFFFFFF"/>
        <color rgb="FF00FF00"/>
      </colorScale>
    </cfRule>
  </conditionalFormatting>
  <conditionalFormatting sqref="G14:I14">
    <cfRule type="colorScale" priority="10">
      <colorScale>
        <cfvo type="min"/>
        <cfvo type="max"/>
        <color rgb="FFFFFFFF"/>
        <color rgb="FF00FF00"/>
      </colorScale>
    </cfRule>
  </conditionalFormatting>
  <conditionalFormatting sqref="G7:I7">
    <cfRule type="colorScale" priority="11">
      <colorScale>
        <cfvo type="min"/>
        <cfvo type="max"/>
        <color rgb="FFFFFFFF"/>
        <color rgb="FFFFFF00"/>
      </colorScale>
    </cfRule>
  </conditionalFormatting>
  <conditionalFormatting sqref="G16:I16">
    <cfRule type="colorScale" priority="12">
      <colorScale>
        <cfvo type="min"/>
        <cfvo type="max"/>
        <color rgb="FFFFFFFF"/>
        <color rgb="FFFFFF00"/>
      </colorScale>
    </cfRule>
  </conditionalFormatting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4A86E8"/>
    <pageSetUpPr/>
  </sheetPr>
  <sheetViews>
    <sheetView workbookViewId="0"/>
  </sheetViews>
  <sheetFormatPr customHeight="1" defaultColWidth="12.63" defaultRowHeight="15.0"/>
  <cols>
    <col customWidth="1" min="1" max="1" width="18.25"/>
    <col customWidth="1" min="2" max="2" width="19.88"/>
    <col customWidth="1" min="3" max="6" width="5.25"/>
    <col customWidth="1" min="7" max="10" width="17.5"/>
    <col customWidth="1" min="11" max="11" width="24.0"/>
    <col customWidth="1" min="12" max="12" width="7.5"/>
    <col customWidth="1" min="14" max="26" width="8.63"/>
  </cols>
  <sheetData>
    <row r="1">
      <c r="A1" s="47" t="s">
        <v>119</v>
      </c>
      <c r="C1" s="37" t="s">
        <v>120</v>
      </c>
      <c r="H1" s="3" t="s">
        <v>121</v>
      </c>
      <c r="I1" s="37" t="s">
        <v>100</v>
      </c>
      <c r="J1" s="63"/>
      <c r="K1" s="64"/>
      <c r="L1" s="65"/>
      <c r="N1" s="4"/>
      <c r="O1" s="4"/>
      <c r="P1" s="4"/>
      <c r="Q1" s="5"/>
    </row>
    <row r="2">
      <c r="A2" s="66"/>
      <c r="B2" s="66"/>
      <c r="C2" s="8"/>
      <c r="D2" s="8"/>
      <c r="E2" s="8"/>
      <c r="F2" s="8"/>
      <c r="G2" s="8"/>
      <c r="H2" s="8"/>
      <c r="I2" s="8"/>
      <c r="J2" s="63"/>
      <c r="K2" s="29" t="s">
        <v>95</v>
      </c>
      <c r="L2" s="65"/>
      <c r="N2" s="4"/>
      <c r="O2" s="4"/>
      <c r="P2" s="4"/>
      <c r="Q2" s="5"/>
    </row>
    <row r="3" ht="15.0" customHeight="1">
      <c r="A3" s="67"/>
      <c r="B3" s="68" t="s">
        <v>103</v>
      </c>
      <c r="C3" s="69">
        <v>0.06</v>
      </c>
      <c r="D3" s="70">
        <v>0.075</v>
      </c>
      <c r="E3" s="70">
        <v>0.075</v>
      </c>
      <c r="F3" s="70">
        <v>0.075</v>
      </c>
      <c r="G3" s="71">
        <f t="shared" ref="G3:G4" si="1">SUM(C3:F3)</f>
        <v>0.285</v>
      </c>
      <c r="H3" s="72">
        <v>0.06</v>
      </c>
      <c r="I3" s="73">
        <v>0.3</v>
      </c>
      <c r="J3" s="64"/>
      <c r="K3" s="72" t="s">
        <v>102</v>
      </c>
      <c r="L3" s="74">
        <v>105.0</v>
      </c>
      <c r="N3" s="4"/>
      <c r="O3" s="4"/>
      <c r="P3" s="4"/>
      <c r="Q3" s="5"/>
    </row>
    <row r="4" ht="15.0" customHeight="1">
      <c r="A4" s="45"/>
      <c r="B4" s="75" t="s">
        <v>109</v>
      </c>
      <c r="C4" s="69">
        <v>160.0</v>
      </c>
      <c r="D4" s="76"/>
      <c r="E4" s="76"/>
      <c r="F4" s="76"/>
      <c r="G4" s="71">
        <f t="shared" si="1"/>
        <v>160</v>
      </c>
      <c r="H4" s="73">
        <v>340.0</v>
      </c>
      <c r="I4" s="72">
        <v>0.0</v>
      </c>
      <c r="J4" s="64"/>
      <c r="K4" s="72" t="s">
        <v>103</v>
      </c>
      <c r="L4" s="77">
        <f>1.65*$L$3</f>
        <v>173.25</v>
      </c>
      <c r="N4" s="4"/>
      <c r="O4" s="4"/>
      <c r="P4" s="4"/>
      <c r="Q4" s="5"/>
    </row>
    <row r="5" ht="15.0" customHeight="1">
      <c r="A5" s="45"/>
      <c r="B5" s="78" t="s">
        <v>103</v>
      </c>
      <c r="C5" s="79"/>
      <c r="D5" s="79"/>
      <c r="E5" s="79"/>
      <c r="F5" s="79"/>
      <c r="G5" s="20">
        <f t="shared" ref="G5:I5" si="2">$L$4+$L$3*G3</f>
        <v>203.175</v>
      </c>
      <c r="H5" s="20">
        <f t="shared" si="2"/>
        <v>179.55</v>
      </c>
      <c r="I5" s="20">
        <f t="shared" si="2"/>
        <v>204.75</v>
      </c>
      <c r="J5" s="64"/>
      <c r="K5" s="72" t="s">
        <v>122</v>
      </c>
      <c r="L5" s="77">
        <v>5.0</v>
      </c>
      <c r="N5" s="4"/>
      <c r="O5" s="4"/>
      <c r="P5" s="4"/>
      <c r="Q5" s="5"/>
    </row>
    <row r="6" ht="15.0" customHeight="1">
      <c r="A6" s="45"/>
      <c r="B6" s="78" t="s">
        <v>105</v>
      </c>
      <c r="C6" s="79"/>
      <c r="D6" s="79"/>
      <c r="E6" s="79"/>
      <c r="F6" s="79"/>
      <c r="G6" s="80">
        <f t="shared" ref="G6:I6" si="3">G5/$L$5</f>
        <v>40.635</v>
      </c>
      <c r="H6" s="80">
        <f t="shared" si="3"/>
        <v>35.91</v>
      </c>
      <c r="I6" s="80">
        <f t="shared" si="3"/>
        <v>40.95</v>
      </c>
      <c r="J6" s="64"/>
      <c r="K6" s="64"/>
      <c r="L6" s="65"/>
      <c r="N6" s="4"/>
      <c r="O6" s="4"/>
      <c r="P6" s="4"/>
      <c r="Q6" s="5"/>
    </row>
    <row r="7" ht="15.0" customHeight="1">
      <c r="A7" s="45"/>
      <c r="B7" s="17" t="s">
        <v>112</v>
      </c>
      <c r="C7" s="79"/>
      <c r="D7" s="79"/>
      <c r="E7" s="79"/>
      <c r="F7" s="79"/>
      <c r="G7" s="20">
        <f t="shared" ref="G7:I7" si="4">G4</f>
        <v>160</v>
      </c>
      <c r="H7" s="20">
        <f t="shared" si="4"/>
        <v>340</v>
      </c>
      <c r="I7" s="20">
        <f t="shared" si="4"/>
        <v>0</v>
      </c>
      <c r="J7" s="64"/>
      <c r="K7" s="64"/>
      <c r="L7" s="65"/>
      <c r="N7" s="4"/>
      <c r="O7" s="4"/>
      <c r="P7" s="4"/>
      <c r="Q7" s="5"/>
    </row>
    <row r="8" ht="15.0" customHeight="1">
      <c r="A8" s="45"/>
      <c r="B8" s="64"/>
      <c r="C8" s="79"/>
      <c r="D8" s="79"/>
      <c r="E8" s="79"/>
      <c r="F8" s="79"/>
      <c r="G8" s="81" t="s">
        <v>82</v>
      </c>
      <c r="J8" s="82"/>
      <c r="K8" s="64"/>
      <c r="L8" s="65"/>
      <c r="N8" s="4"/>
      <c r="O8" s="4"/>
      <c r="P8" s="4"/>
      <c r="Q8" s="5"/>
    </row>
    <row r="9" ht="15.0" customHeight="1">
      <c r="A9" s="64"/>
      <c r="B9" s="64"/>
      <c r="C9" s="79"/>
      <c r="D9" s="79"/>
      <c r="E9" s="79"/>
      <c r="F9" s="79"/>
      <c r="J9" s="82"/>
      <c r="K9" s="64"/>
      <c r="L9" s="65"/>
      <c r="N9" s="4"/>
      <c r="O9" s="4"/>
      <c r="P9" s="4"/>
      <c r="Q9" s="5"/>
    </row>
    <row r="10" ht="15.0" customHeight="1">
      <c r="A10" s="47" t="s">
        <v>123</v>
      </c>
      <c r="C10" s="37" t="s">
        <v>120</v>
      </c>
      <c r="H10" s="3" t="s">
        <v>121</v>
      </c>
      <c r="I10" s="37" t="s">
        <v>100</v>
      </c>
      <c r="J10" s="63"/>
      <c r="K10" s="64"/>
      <c r="L10" s="65"/>
      <c r="N10" s="4"/>
      <c r="O10" s="4"/>
      <c r="P10" s="4"/>
      <c r="Q10" s="5"/>
    </row>
    <row r="11" ht="15.0" customHeight="1">
      <c r="A11" s="66"/>
      <c r="B11" s="66"/>
      <c r="C11" s="8"/>
      <c r="D11" s="8"/>
      <c r="E11" s="8"/>
      <c r="F11" s="8"/>
      <c r="G11" s="8"/>
      <c r="H11" s="8"/>
      <c r="I11" s="8"/>
      <c r="J11" s="63"/>
      <c r="K11" s="29" t="s">
        <v>95</v>
      </c>
      <c r="L11" s="65"/>
    </row>
    <row r="12" ht="14.25" customHeight="1">
      <c r="A12" s="67"/>
      <c r="B12" s="68" t="s">
        <v>103</v>
      </c>
      <c r="C12" s="69">
        <v>0.06</v>
      </c>
      <c r="D12" s="70">
        <v>0.075</v>
      </c>
      <c r="E12" s="70">
        <v>0.075</v>
      </c>
      <c r="F12" s="70">
        <v>0.075</v>
      </c>
      <c r="G12" s="71">
        <f t="shared" ref="G12:G13" si="5">SUM(C12:F12)</f>
        <v>0.285</v>
      </c>
      <c r="H12" s="72">
        <v>0.06</v>
      </c>
      <c r="I12" s="73">
        <v>0.3</v>
      </c>
      <c r="J12" s="64"/>
      <c r="K12" s="72" t="s">
        <v>102</v>
      </c>
      <c r="L12" s="74">
        <v>187.0</v>
      </c>
    </row>
    <row r="13" ht="14.25" customHeight="1">
      <c r="A13" s="45"/>
      <c r="B13" s="75" t="s">
        <v>109</v>
      </c>
      <c r="C13" s="69">
        <v>160.0</v>
      </c>
      <c r="D13" s="76"/>
      <c r="E13" s="76"/>
      <c r="F13" s="76"/>
      <c r="G13" s="71">
        <f t="shared" si="5"/>
        <v>160</v>
      </c>
      <c r="H13" s="73">
        <v>340.0</v>
      </c>
      <c r="I13" s="72">
        <v>0.0</v>
      </c>
      <c r="J13" s="64"/>
      <c r="K13" s="72" t="s">
        <v>103</v>
      </c>
      <c r="L13" s="77">
        <f>1.65*$L$12</f>
        <v>308.55</v>
      </c>
    </row>
    <row r="14" ht="14.25" customHeight="1">
      <c r="A14" s="45"/>
      <c r="B14" s="78" t="s">
        <v>103</v>
      </c>
      <c r="C14" s="79"/>
      <c r="D14" s="79"/>
      <c r="E14" s="79"/>
      <c r="F14" s="79"/>
      <c r="G14" s="20">
        <f t="shared" ref="G14:I14" si="6">$L$13+$L$12*G12</f>
        <v>361.845</v>
      </c>
      <c r="H14" s="20">
        <f t="shared" si="6"/>
        <v>319.77</v>
      </c>
      <c r="I14" s="20">
        <f t="shared" si="6"/>
        <v>364.65</v>
      </c>
      <c r="J14" s="64"/>
      <c r="K14" s="72" t="s">
        <v>122</v>
      </c>
      <c r="L14" s="77">
        <v>5.0</v>
      </c>
    </row>
    <row r="15" ht="14.25" customHeight="1">
      <c r="A15" s="45"/>
      <c r="B15" s="78" t="s">
        <v>105</v>
      </c>
      <c r="C15" s="79"/>
      <c r="D15" s="79"/>
      <c r="E15" s="79"/>
      <c r="F15" s="79"/>
      <c r="G15" s="80">
        <f t="shared" ref="G15:I15" si="7">G14/$L$5</f>
        <v>72.369</v>
      </c>
      <c r="H15" s="80">
        <f t="shared" si="7"/>
        <v>63.954</v>
      </c>
      <c r="I15" s="80">
        <f t="shared" si="7"/>
        <v>72.93</v>
      </c>
      <c r="J15" s="64"/>
      <c r="K15" s="64"/>
      <c r="L15" s="65"/>
    </row>
    <row r="16" ht="14.25" customHeight="1">
      <c r="A16" s="45"/>
      <c r="B16" s="17" t="s">
        <v>112</v>
      </c>
      <c r="C16" s="79"/>
      <c r="D16" s="79"/>
      <c r="E16" s="79"/>
      <c r="F16" s="79"/>
      <c r="G16" s="20">
        <f t="shared" ref="G16:I16" si="8">G13</f>
        <v>160</v>
      </c>
      <c r="H16" s="20">
        <f t="shared" si="8"/>
        <v>340</v>
      </c>
      <c r="I16" s="20">
        <f t="shared" si="8"/>
        <v>0</v>
      </c>
      <c r="J16" s="64"/>
      <c r="K16" s="64"/>
      <c r="L16" s="65"/>
    </row>
    <row r="17" ht="14.25" customHeight="1">
      <c r="A17" s="45"/>
      <c r="B17" s="64"/>
      <c r="C17" s="79"/>
      <c r="D17" s="79"/>
      <c r="E17" s="79"/>
      <c r="F17" s="79"/>
      <c r="G17" s="81" t="s">
        <v>82</v>
      </c>
      <c r="J17" s="82"/>
      <c r="K17" s="64"/>
      <c r="L17" s="65"/>
    </row>
    <row r="18" ht="14.25" customHeight="1">
      <c r="A18" s="64"/>
      <c r="B18" s="64"/>
      <c r="C18" s="79"/>
      <c r="D18" s="79"/>
      <c r="E18" s="79"/>
      <c r="F18" s="79"/>
      <c r="J18" s="82"/>
      <c r="K18" s="64"/>
      <c r="L18" s="65"/>
    </row>
    <row r="19" ht="14.25" customHeight="1">
      <c r="A19" s="47" t="s">
        <v>124</v>
      </c>
      <c r="C19" s="37" t="s">
        <v>125</v>
      </c>
      <c r="H19" s="37" t="s">
        <v>126</v>
      </c>
      <c r="I19" s="37" t="s">
        <v>127</v>
      </c>
      <c r="J19" s="10"/>
      <c r="K19" s="4"/>
      <c r="L19" s="5"/>
    </row>
    <row r="20" ht="14.25" customHeight="1">
      <c r="A20" s="66"/>
      <c r="B20" s="66"/>
      <c r="C20" s="8"/>
      <c r="D20" s="8"/>
      <c r="E20" s="8"/>
      <c r="F20" s="8"/>
      <c r="G20" s="8"/>
      <c r="H20" s="8"/>
      <c r="I20" s="8"/>
      <c r="J20" s="4"/>
      <c r="K20" s="29" t="s">
        <v>95</v>
      </c>
      <c r="L20" s="5"/>
    </row>
    <row r="21" ht="14.25" customHeight="1">
      <c r="A21" s="44"/>
      <c r="B21" s="83" t="s">
        <v>128</v>
      </c>
      <c r="C21" s="42">
        <v>12.0</v>
      </c>
      <c r="D21" s="12"/>
      <c r="E21" s="19"/>
      <c r="F21" s="19"/>
      <c r="G21" s="4">
        <f t="shared" ref="G21:G23" si="9">SUM(C21:F21)</f>
        <v>12</v>
      </c>
      <c r="H21" s="4"/>
      <c r="I21" s="29">
        <v>48.0</v>
      </c>
      <c r="J21" s="4"/>
      <c r="K21" s="13" t="s">
        <v>129</v>
      </c>
      <c r="L21" s="39">
        <v>1000.0</v>
      </c>
    </row>
    <row r="22" ht="14.25" customHeight="1">
      <c r="A22" s="45"/>
      <c r="B22" s="83" t="s">
        <v>130</v>
      </c>
      <c r="C22" s="12"/>
      <c r="D22" s="42">
        <v>0.02</v>
      </c>
      <c r="E22" s="19"/>
      <c r="F22" s="19"/>
      <c r="G22" s="4">
        <f t="shared" si="9"/>
        <v>0.02</v>
      </c>
      <c r="H22" s="4"/>
      <c r="I22" s="4"/>
      <c r="J22" s="4"/>
      <c r="K22" s="29" t="s">
        <v>131</v>
      </c>
      <c r="L22" s="9">
        <f>$L$21*1.35+200</f>
        <v>1550</v>
      </c>
    </row>
    <row r="23" ht="14.25" customHeight="1">
      <c r="A23" s="45"/>
      <c r="B23" s="83" t="s">
        <v>109</v>
      </c>
      <c r="C23" s="42">
        <v>150.0</v>
      </c>
      <c r="D23" s="42">
        <v>150.0</v>
      </c>
      <c r="E23" s="34">
        <v>150.0</v>
      </c>
      <c r="F23" s="34">
        <v>150.0</v>
      </c>
      <c r="G23" s="4">
        <f t="shared" si="9"/>
        <v>600</v>
      </c>
      <c r="H23" s="29">
        <v>600.0</v>
      </c>
      <c r="I23" s="4"/>
      <c r="J23" s="4"/>
      <c r="K23" s="29"/>
      <c r="L23" s="9"/>
    </row>
    <row r="24" ht="14.25" customHeight="1">
      <c r="A24" s="45"/>
      <c r="B24" s="17" t="s">
        <v>130</v>
      </c>
      <c r="C24" s="19"/>
      <c r="D24" s="19"/>
      <c r="E24" s="19"/>
      <c r="F24" s="19"/>
      <c r="G24" s="20">
        <f t="shared" ref="G24:I24" si="10">G22*100</f>
        <v>2</v>
      </c>
      <c r="H24" s="20">
        <f t="shared" si="10"/>
        <v>0</v>
      </c>
      <c r="I24" s="20">
        <f t="shared" si="10"/>
        <v>0</v>
      </c>
      <c r="J24" s="4"/>
      <c r="K24" s="4"/>
      <c r="L24" s="5"/>
    </row>
    <row r="25" ht="14.25" customHeight="1">
      <c r="A25" s="45"/>
      <c r="B25" s="17" t="s">
        <v>132</v>
      </c>
      <c r="C25" s="19"/>
      <c r="D25" s="19"/>
      <c r="E25" s="19"/>
      <c r="F25" s="19"/>
      <c r="G25" s="20">
        <f>G21</f>
        <v>12</v>
      </c>
      <c r="H25" s="20">
        <f>H21*0</f>
        <v>0</v>
      </c>
      <c r="I25" s="20">
        <f>I21</f>
        <v>48</v>
      </c>
      <c r="J25" s="4"/>
      <c r="K25" s="4"/>
      <c r="L25" s="5"/>
    </row>
    <row r="26" ht="14.25" customHeight="1">
      <c r="A26" s="45"/>
      <c r="B26" s="17" t="s">
        <v>109</v>
      </c>
      <c r="C26" s="19"/>
      <c r="D26" s="19"/>
      <c r="E26" s="19"/>
      <c r="F26" s="19"/>
      <c r="G26" s="20">
        <f t="shared" ref="G26:I26" si="11">$L$22+G23</f>
        <v>2150</v>
      </c>
      <c r="H26" s="20">
        <f t="shared" si="11"/>
        <v>2150</v>
      </c>
      <c r="I26" s="20">
        <f t="shared" si="11"/>
        <v>1550</v>
      </c>
      <c r="J26" s="4"/>
      <c r="K26" s="4"/>
      <c r="L26" s="5"/>
    </row>
    <row r="27" ht="14.25" customHeight="1">
      <c r="A27" s="4"/>
      <c r="B27" s="4"/>
      <c r="C27" s="19"/>
      <c r="D27" s="19"/>
      <c r="E27" s="19"/>
      <c r="F27" s="19"/>
      <c r="G27" s="84" t="s">
        <v>85</v>
      </c>
      <c r="H27" s="24"/>
      <c r="I27" s="24"/>
      <c r="J27" s="20"/>
      <c r="K27" s="4"/>
      <c r="L27" s="5"/>
    </row>
    <row r="28" ht="14.25" customHeight="1">
      <c r="G28" s="25"/>
      <c r="H28" s="26"/>
      <c r="I28" s="26"/>
      <c r="J28" s="20"/>
      <c r="L28" s="16"/>
    </row>
    <row r="29" ht="14.25" customHeight="1">
      <c r="A29" s="47" t="s">
        <v>133</v>
      </c>
      <c r="C29" s="37" t="s">
        <v>125</v>
      </c>
      <c r="H29" s="37" t="s">
        <v>126</v>
      </c>
      <c r="I29" s="37" t="s">
        <v>127</v>
      </c>
      <c r="J29" s="10"/>
      <c r="K29" s="4"/>
      <c r="L29" s="5"/>
    </row>
    <row r="30" ht="14.25" customHeight="1">
      <c r="A30" s="66"/>
      <c r="B30" s="66"/>
      <c r="C30" s="8"/>
      <c r="D30" s="8"/>
      <c r="E30" s="8"/>
      <c r="F30" s="8"/>
      <c r="G30" s="8"/>
      <c r="H30" s="8"/>
      <c r="I30" s="8"/>
      <c r="J30" s="4"/>
      <c r="K30" s="29" t="s">
        <v>95</v>
      </c>
      <c r="L30" s="5"/>
    </row>
    <row r="31" ht="14.25" customHeight="1">
      <c r="A31" s="44"/>
      <c r="B31" s="85" t="s">
        <v>128</v>
      </c>
      <c r="C31" s="42">
        <v>12.0</v>
      </c>
      <c r="D31" s="12"/>
      <c r="E31" s="19"/>
      <c r="F31" s="19"/>
      <c r="G31" s="4">
        <f t="shared" ref="G31:G33" si="12">SUM(C31:F31)</f>
        <v>12</v>
      </c>
      <c r="H31" s="4"/>
      <c r="I31" s="29">
        <v>48.0</v>
      </c>
      <c r="J31" s="4"/>
      <c r="K31" s="13" t="s">
        <v>129</v>
      </c>
      <c r="L31" s="39">
        <v>1333.0</v>
      </c>
    </row>
    <row r="32" ht="14.25" customHeight="1">
      <c r="A32" s="45"/>
      <c r="B32" s="83" t="s">
        <v>130</v>
      </c>
      <c r="C32" s="12"/>
      <c r="D32" s="42">
        <v>0.02</v>
      </c>
      <c r="E32" s="19"/>
      <c r="F32" s="19"/>
      <c r="G32" s="4">
        <f t="shared" si="12"/>
        <v>0.02</v>
      </c>
      <c r="H32" s="4"/>
      <c r="I32" s="4"/>
      <c r="J32" s="4"/>
      <c r="K32" s="29" t="s">
        <v>131</v>
      </c>
      <c r="L32" s="9">
        <f>$L$31*1.5+200</f>
        <v>2199.5</v>
      </c>
    </row>
    <row r="33" ht="14.25" customHeight="1">
      <c r="A33" s="45"/>
      <c r="B33" s="83" t="s">
        <v>109</v>
      </c>
      <c r="C33" s="42">
        <v>150.0</v>
      </c>
      <c r="D33" s="42">
        <v>150.0</v>
      </c>
      <c r="E33" s="34">
        <v>150.0</v>
      </c>
      <c r="F33" s="34">
        <v>150.0</v>
      </c>
      <c r="G33" s="4">
        <f t="shared" si="12"/>
        <v>600</v>
      </c>
      <c r="H33" s="29">
        <v>600.0</v>
      </c>
      <c r="I33" s="4"/>
      <c r="J33" s="4"/>
      <c r="K33" s="29"/>
      <c r="L33" s="9"/>
    </row>
    <row r="34" ht="14.25" customHeight="1">
      <c r="A34" s="45"/>
      <c r="B34" s="17" t="s">
        <v>130</v>
      </c>
      <c r="C34" s="19"/>
      <c r="D34" s="19"/>
      <c r="E34" s="19"/>
      <c r="F34" s="19"/>
      <c r="G34" s="20">
        <f t="shared" ref="G34:I34" si="13">G32*100</f>
        <v>2</v>
      </c>
      <c r="H34" s="20">
        <f t="shared" si="13"/>
        <v>0</v>
      </c>
      <c r="I34" s="20">
        <f t="shared" si="13"/>
        <v>0</v>
      </c>
      <c r="J34" s="4"/>
      <c r="K34" s="4"/>
      <c r="L34" s="5"/>
    </row>
    <row r="35" ht="14.25" customHeight="1">
      <c r="A35" s="45"/>
      <c r="B35" s="17" t="s">
        <v>132</v>
      </c>
      <c r="C35" s="19"/>
      <c r="D35" s="19"/>
      <c r="E35" s="19"/>
      <c r="F35" s="19"/>
      <c r="G35" s="20">
        <f>G31</f>
        <v>12</v>
      </c>
      <c r="H35" s="20">
        <f>H31*0</f>
        <v>0</v>
      </c>
      <c r="I35" s="20">
        <f>I31</f>
        <v>48</v>
      </c>
      <c r="J35" s="4"/>
      <c r="K35" s="4"/>
      <c r="L35" s="5"/>
    </row>
    <row r="36" ht="14.25" customHeight="1">
      <c r="A36" s="45"/>
      <c r="B36" s="17" t="s">
        <v>109</v>
      </c>
      <c r="C36" s="19"/>
      <c r="D36" s="19"/>
      <c r="E36" s="19"/>
      <c r="F36" s="19"/>
      <c r="G36" s="20">
        <f t="shared" ref="G36:I36" si="14">$L$32+G33</f>
        <v>2799.5</v>
      </c>
      <c r="H36" s="20">
        <f t="shared" si="14"/>
        <v>2799.5</v>
      </c>
      <c r="I36" s="20">
        <f t="shared" si="14"/>
        <v>2199.5</v>
      </c>
      <c r="J36" s="4"/>
      <c r="K36" s="4"/>
      <c r="L36" s="5"/>
    </row>
    <row r="37" ht="14.25" customHeight="1">
      <c r="A37" s="4"/>
      <c r="B37" s="4"/>
      <c r="C37" s="19"/>
      <c r="D37" s="19"/>
      <c r="E37" s="19"/>
      <c r="F37" s="19"/>
      <c r="G37" s="84" t="s">
        <v>85</v>
      </c>
      <c r="H37" s="24"/>
      <c r="I37" s="24"/>
      <c r="J37" s="20"/>
      <c r="K37" s="4"/>
      <c r="L37" s="5"/>
    </row>
    <row r="38" ht="14.25" customHeight="1">
      <c r="G38" s="25"/>
      <c r="H38" s="26"/>
      <c r="I38" s="26"/>
      <c r="J38" s="20"/>
      <c r="L38" s="16"/>
    </row>
    <row r="39" ht="14.25" customHeight="1">
      <c r="A39" s="47" t="s">
        <v>134</v>
      </c>
      <c r="C39" s="3" t="s">
        <v>135</v>
      </c>
      <c r="H39" s="3" t="s">
        <v>136</v>
      </c>
      <c r="I39" s="37" t="s">
        <v>137</v>
      </c>
      <c r="J39" s="10"/>
      <c r="K39" s="4"/>
      <c r="L39" s="5"/>
    </row>
    <row r="40" ht="14.25" customHeight="1">
      <c r="A40" s="66"/>
      <c r="B40" s="66"/>
      <c r="C40" s="8"/>
      <c r="D40" s="8"/>
      <c r="E40" s="8"/>
      <c r="F40" s="8"/>
      <c r="G40" s="8"/>
      <c r="H40" s="8"/>
      <c r="I40" s="8"/>
      <c r="J40" s="4"/>
      <c r="K40" s="29" t="s">
        <v>95</v>
      </c>
      <c r="L40" s="5"/>
    </row>
    <row r="41" ht="14.25" customHeight="1">
      <c r="A41" s="44"/>
      <c r="B41" s="85" t="s">
        <v>130</v>
      </c>
      <c r="C41" s="42">
        <v>0.02</v>
      </c>
      <c r="D41" s="12"/>
      <c r="E41" s="19"/>
      <c r="F41" s="19"/>
      <c r="G41" s="4">
        <f t="shared" ref="G41:G43" si="15">SUM(C41:F41)</f>
        <v>0.02</v>
      </c>
      <c r="H41" s="4"/>
      <c r="I41" s="29"/>
      <c r="J41" s="4"/>
      <c r="K41" s="29" t="s">
        <v>138</v>
      </c>
      <c r="L41" s="9">
        <v>0.483</v>
      </c>
    </row>
    <row r="42" ht="14.25" customHeight="1">
      <c r="A42" s="45"/>
      <c r="B42" s="83" t="s">
        <v>109</v>
      </c>
      <c r="C42" s="12"/>
      <c r="D42" s="42">
        <v>160.0</v>
      </c>
      <c r="E42" s="19"/>
      <c r="F42" s="19"/>
      <c r="G42" s="4">
        <f t="shared" si="15"/>
        <v>160</v>
      </c>
      <c r="H42" s="29">
        <v>340.0</v>
      </c>
      <c r="I42" s="4"/>
      <c r="J42" s="4"/>
      <c r="K42" s="13" t="s">
        <v>139</v>
      </c>
      <c r="L42" s="39">
        <f>L41*1.2</f>
        <v>0.5796</v>
      </c>
    </row>
    <row r="43" ht="14.25" customHeight="1">
      <c r="A43" s="45"/>
      <c r="B43" s="83" t="s">
        <v>140</v>
      </c>
      <c r="C43" s="42">
        <v>0.2</v>
      </c>
      <c r="D43" s="42">
        <v>0.2</v>
      </c>
      <c r="E43" s="34">
        <v>0.2</v>
      </c>
      <c r="F43" s="34">
        <v>0.2</v>
      </c>
      <c r="G43" s="4">
        <f t="shared" si="15"/>
        <v>0.8</v>
      </c>
      <c r="H43" s="29">
        <v>0.2</v>
      </c>
      <c r="I43" s="29">
        <v>0.8</v>
      </c>
      <c r="J43" s="4"/>
      <c r="K43" s="29"/>
      <c r="L43" s="9"/>
    </row>
    <row r="44" ht="14.25" customHeight="1">
      <c r="A44" s="45"/>
      <c r="B44" s="17" t="s">
        <v>130</v>
      </c>
      <c r="C44" s="12"/>
      <c r="D44" s="12"/>
      <c r="E44" s="19"/>
      <c r="F44" s="19"/>
      <c r="G44" s="20">
        <f>G41*100</f>
        <v>2</v>
      </c>
      <c r="H44" s="86">
        <v>0.0</v>
      </c>
      <c r="I44" s="86">
        <v>0.0</v>
      </c>
      <c r="J44" s="4"/>
      <c r="K44" s="4"/>
      <c r="L44" s="5"/>
    </row>
    <row r="45" ht="14.25" customHeight="1">
      <c r="A45" s="45"/>
      <c r="B45" s="17" t="s">
        <v>112</v>
      </c>
      <c r="C45" s="19"/>
      <c r="D45" s="19"/>
      <c r="E45" s="19"/>
      <c r="F45" s="19"/>
      <c r="G45" s="20">
        <f t="shared" ref="G45:I45" si="16">G42</f>
        <v>160</v>
      </c>
      <c r="H45" s="20">
        <f t="shared" si="16"/>
        <v>340</v>
      </c>
      <c r="I45" s="20" t="str">
        <f t="shared" si="16"/>
        <v/>
      </c>
      <c r="J45" s="4"/>
      <c r="K45" s="4"/>
      <c r="L45" s="5"/>
    </row>
    <row r="46" ht="14.25" customHeight="1">
      <c r="A46" s="45"/>
      <c r="B46" s="17" t="s">
        <v>139</v>
      </c>
      <c r="C46" s="19"/>
      <c r="D46" s="19"/>
      <c r="E46" s="19"/>
      <c r="F46" s="19"/>
      <c r="G46" s="20">
        <f t="shared" ref="G46:I46" si="17">($L$42+$L$41*G43)*100</f>
        <v>96.6</v>
      </c>
      <c r="H46" s="20">
        <f t="shared" si="17"/>
        <v>67.62</v>
      </c>
      <c r="I46" s="20">
        <f t="shared" si="17"/>
        <v>96.6</v>
      </c>
      <c r="J46" s="4"/>
      <c r="K46" s="4"/>
      <c r="L46" s="5"/>
    </row>
    <row r="47" ht="14.25" customHeight="1">
      <c r="A47" s="4"/>
      <c r="B47" s="4"/>
      <c r="C47" s="19"/>
      <c r="D47" s="19"/>
      <c r="E47" s="19"/>
      <c r="F47" s="19"/>
      <c r="G47" s="84" t="s">
        <v>85</v>
      </c>
      <c r="H47" s="24"/>
      <c r="I47" s="24"/>
      <c r="J47" s="20"/>
      <c r="K47" s="4"/>
      <c r="L47" s="5"/>
    </row>
    <row r="48" ht="14.25" customHeight="1">
      <c r="G48" s="25"/>
      <c r="H48" s="26"/>
      <c r="I48" s="26"/>
      <c r="J48" s="20"/>
      <c r="L48" s="16"/>
    </row>
    <row r="49" ht="14.25" customHeight="1">
      <c r="L49" s="16"/>
    </row>
    <row r="50" ht="14.25" customHeight="1">
      <c r="L50" s="16"/>
    </row>
    <row r="51" ht="14.25" customHeight="1">
      <c r="L51" s="16"/>
    </row>
    <row r="52" ht="14.25" customHeight="1">
      <c r="L52" s="16"/>
    </row>
    <row r="53" ht="14.25" customHeight="1">
      <c r="L53" s="16"/>
    </row>
    <row r="54" ht="14.25" customHeight="1">
      <c r="L54" s="16"/>
    </row>
    <row r="55" ht="14.25" customHeight="1">
      <c r="L55" s="16"/>
    </row>
    <row r="56" ht="14.25" customHeight="1">
      <c r="L56" s="16"/>
    </row>
    <row r="57" ht="14.25" customHeight="1">
      <c r="L57" s="16"/>
    </row>
    <row r="58" ht="14.25" customHeight="1">
      <c r="L58" s="16"/>
    </row>
    <row r="59" ht="14.25" customHeight="1">
      <c r="L59" s="16"/>
    </row>
    <row r="60" ht="14.25" customHeight="1">
      <c r="L60" s="16"/>
    </row>
    <row r="61" ht="14.25" customHeight="1">
      <c r="L61" s="16"/>
    </row>
    <row r="62" ht="14.25" customHeight="1">
      <c r="L62" s="16"/>
    </row>
    <row r="63" ht="14.25" customHeight="1">
      <c r="L63" s="16"/>
    </row>
    <row r="64" ht="14.25" customHeight="1">
      <c r="L64" s="16"/>
    </row>
    <row r="65" ht="14.25" customHeight="1">
      <c r="L65" s="16"/>
    </row>
    <row r="66" ht="14.25" customHeight="1">
      <c r="L66" s="16"/>
    </row>
    <row r="67" ht="14.25" customHeight="1">
      <c r="L67" s="16"/>
    </row>
    <row r="68" ht="14.25" customHeight="1">
      <c r="L68" s="16"/>
    </row>
    <row r="69" ht="14.25" customHeight="1">
      <c r="L69" s="16"/>
    </row>
    <row r="70" ht="14.25" customHeight="1">
      <c r="L70" s="16"/>
    </row>
    <row r="71" ht="14.25" customHeight="1">
      <c r="L71" s="16"/>
    </row>
    <row r="72" ht="14.25" customHeight="1">
      <c r="L72" s="16"/>
    </row>
    <row r="73" ht="14.25" customHeight="1">
      <c r="L73" s="16"/>
    </row>
    <row r="74" ht="14.25" customHeight="1">
      <c r="L74" s="16"/>
    </row>
    <row r="75" ht="14.25" customHeight="1">
      <c r="L75" s="16"/>
    </row>
    <row r="76" ht="14.25" customHeight="1">
      <c r="L76" s="16"/>
    </row>
    <row r="77" ht="14.25" customHeight="1">
      <c r="L77" s="16"/>
    </row>
    <row r="78" ht="14.25" customHeight="1">
      <c r="L78" s="16"/>
    </row>
    <row r="79" ht="14.25" customHeight="1">
      <c r="L79" s="16"/>
    </row>
    <row r="80" ht="14.25" customHeight="1">
      <c r="L80" s="16"/>
    </row>
    <row r="81" ht="14.25" customHeight="1">
      <c r="L81" s="16"/>
    </row>
    <row r="82" ht="14.25" customHeight="1">
      <c r="L82" s="16"/>
    </row>
    <row r="83" ht="14.25" customHeight="1">
      <c r="L83" s="16"/>
    </row>
    <row r="84" ht="14.25" customHeight="1">
      <c r="L84" s="16"/>
    </row>
    <row r="85" ht="14.25" customHeight="1">
      <c r="L85" s="16"/>
    </row>
    <row r="86" ht="14.25" customHeight="1">
      <c r="L86" s="16"/>
    </row>
    <row r="87" ht="14.25" customHeight="1">
      <c r="L87" s="16"/>
    </row>
    <row r="88" ht="14.25" customHeight="1">
      <c r="L88" s="16"/>
    </row>
    <row r="89" ht="14.25" customHeight="1">
      <c r="L89" s="16"/>
    </row>
    <row r="90" ht="14.25" customHeight="1">
      <c r="L90" s="16"/>
    </row>
    <row r="91" ht="14.25" customHeight="1">
      <c r="L91" s="16"/>
    </row>
    <row r="92" ht="14.25" customHeight="1">
      <c r="L92" s="16"/>
    </row>
    <row r="93" ht="14.25" customHeight="1">
      <c r="L93" s="16"/>
    </row>
    <row r="94" ht="14.25" customHeight="1">
      <c r="L94" s="16"/>
    </row>
    <row r="95" ht="14.25" customHeight="1">
      <c r="L95" s="16"/>
    </row>
    <row r="96" ht="14.25" customHeight="1">
      <c r="L96" s="16"/>
    </row>
    <row r="97" ht="14.25" customHeight="1">
      <c r="L97" s="16"/>
    </row>
    <row r="98" ht="14.25" customHeight="1">
      <c r="L98" s="16"/>
    </row>
    <row r="99" ht="14.25" customHeight="1">
      <c r="L99" s="16"/>
    </row>
    <row r="100" ht="14.25" customHeight="1">
      <c r="L100" s="16"/>
    </row>
    <row r="101" ht="14.25" customHeight="1">
      <c r="L101" s="16"/>
    </row>
    <row r="102" ht="14.25" customHeight="1">
      <c r="L102" s="16"/>
    </row>
    <row r="103" ht="14.25" customHeight="1">
      <c r="L103" s="16"/>
    </row>
    <row r="104" ht="14.25" customHeight="1">
      <c r="L104" s="16"/>
    </row>
    <row r="105" ht="14.25" customHeight="1">
      <c r="L105" s="16"/>
    </row>
    <row r="106" ht="14.25" customHeight="1">
      <c r="L106" s="16"/>
    </row>
    <row r="107" ht="14.25" customHeight="1">
      <c r="L107" s="16"/>
    </row>
    <row r="108" ht="14.25" customHeight="1">
      <c r="L108" s="16"/>
    </row>
    <row r="109" ht="14.25" customHeight="1">
      <c r="L109" s="16"/>
    </row>
    <row r="110" ht="14.25" customHeight="1">
      <c r="L110" s="16"/>
    </row>
    <row r="111" ht="14.25" customHeight="1">
      <c r="L111" s="16"/>
    </row>
    <row r="112" ht="14.25" customHeight="1">
      <c r="L112" s="16"/>
    </row>
    <row r="113" ht="14.25" customHeight="1">
      <c r="L113" s="16"/>
    </row>
    <row r="114" ht="14.25" customHeight="1">
      <c r="L114" s="16"/>
    </row>
    <row r="115" ht="14.25" customHeight="1">
      <c r="L115" s="16"/>
    </row>
    <row r="116" ht="14.25" customHeight="1">
      <c r="L116" s="16"/>
    </row>
    <row r="117" ht="14.25" customHeight="1">
      <c r="L117" s="16"/>
    </row>
    <row r="118" ht="14.25" customHeight="1">
      <c r="L118" s="16"/>
    </row>
    <row r="119" ht="14.25" customHeight="1">
      <c r="L119" s="16"/>
    </row>
    <row r="120" ht="14.25" customHeight="1">
      <c r="L120" s="16"/>
    </row>
    <row r="121" ht="14.25" customHeight="1">
      <c r="L121" s="16"/>
    </row>
    <row r="122" ht="14.25" customHeight="1">
      <c r="L122" s="16"/>
    </row>
    <row r="123" ht="14.25" customHeight="1">
      <c r="L123" s="16"/>
    </row>
    <row r="124" ht="14.25" customHeight="1">
      <c r="L124" s="16"/>
    </row>
    <row r="125" ht="14.25" customHeight="1">
      <c r="L125" s="16"/>
    </row>
    <row r="126" ht="14.25" customHeight="1">
      <c r="L126" s="16"/>
    </row>
    <row r="127" ht="14.25" customHeight="1">
      <c r="L127" s="16"/>
    </row>
    <row r="128" ht="14.25" customHeight="1">
      <c r="L128" s="16"/>
    </row>
    <row r="129" ht="14.25" customHeight="1">
      <c r="L129" s="16"/>
    </row>
    <row r="130" ht="14.25" customHeight="1">
      <c r="L130" s="16"/>
    </row>
    <row r="131" ht="14.25" customHeight="1">
      <c r="L131" s="16"/>
    </row>
    <row r="132" ht="14.25" customHeight="1">
      <c r="L132" s="16"/>
    </row>
    <row r="133" ht="14.25" customHeight="1">
      <c r="L133" s="16"/>
    </row>
    <row r="134" ht="14.25" customHeight="1">
      <c r="L134" s="16"/>
    </row>
    <row r="135" ht="14.25" customHeight="1">
      <c r="L135" s="16"/>
    </row>
    <row r="136" ht="14.25" customHeight="1">
      <c r="L136" s="16"/>
    </row>
    <row r="137" ht="14.25" customHeight="1">
      <c r="L137" s="16"/>
    </row>
    <row r="138" ht="14.25" customHeight="1">
      <c r="L138" s="16"/>
    </row>
    <row r="139" ht="14.25" customHeight="1">
      <c r="L139" s="16"/>
    </row>
    <row r="140" ht="14.25" customHeight="1">
      <c r="L140" s="16"/>
    </row>
    <row r="141" ht="14.25" customHeight="1">
      <c r="L141" s="16"/>
    </row>
    <row r="142" ht="14.25" customHeight="1">
      <c r="L142" s="16"/>
    </row>
    <row r="143" ht="14.25" customHeight="1">
      <c r="L143" s="16"/>
    </row>
    <row r="144" ht="14.25" customHeight="1">
      <c r="L144" s="16"/>
    </row>
    <row r="145" ht="14.25" customHeight="1">
      <c r="L145" s="16"/>
    </row>
    <row r="146" ht="14.25" customHeight="1">
      <c r="L146" s="16"/>
    </row>
    <row r="147" ht="14.25" customHeight="1">
      <c r="L147" s="16"/>
    </row>
    <row r="148" ht="14.25" customHeight="1">
      <c r="L148" s="16"/>
    </row>
    <row r="149" ht="14.25" customHeight="1">
      <c r="L149" s="16"/>
    </row>
    <row r="150" ht="14.25" customHeight="1">
      <c r="L150" s="16"/>
    </row>
    <row r="151" ht="14.25" customHeight="1">
      <c r="L151" s="16"/>
    </row>
    <row r="152" ht="14.25" customHeight="1">
      <c r="L152" s="16"/>
    </row>
    <row r="153" ht="14.25" customHeight="1">
      <c r="L153" s="16"/>
    </row>
    <row r="154" ht="14.25" customHeight="1">
      <c r="L154" s="16"/>
    </row>
    <row r="155" ht="14.25" customHeight="1">
      <c r="L155" s="16"/>
    </row>
    <row r="156" ht="14.25" customHeight="1">
      <c r="L156" s="16"/>
    </row>
    <row r="157" ht="14.25" customHeight="1">
      <c r="L157" s="16"/>
    </row>
    <row r="158" ht="14.25" customHeight="1">
      <c r="L158" s="16"/>
    </row>
    <row r="159" ht="14.25" customHeight="1">
      <c r="L159" s="16"/>
    </row>
    <row r="160" ht="14.25" customHeight="1">
      <c r="L160" s="16"/>
    </row>
    <row r="161" ht="14.25" customHeight="1">
      <c r="L161" s="16"/>
    </row>
    <row r="162" ht="14.25" customHeight="1">
      <c r="L162" s="16"/>
    </row>
    <row r="163" ht="14.25" customHeight="1">
      <c r="L163" s="16"/>
    </row>
    <row r="164" ht="14.25" customHeight="1">
      <c r="L164" s="16"/>
    </row>
    <row r="165" ht="14.25" customHeight="1">
      <c r="L165" s="16"/>
    </row>
    <row r="166" ht="14.25" customHeight="1">
      <c r="L166" s="16"/>
    </row>
    <row r="167" ht="14.25" customHeight="1">
      <c r="L167" s="16"/>
    </row>
    <row r="168" ht="14.25" customHeight="1">
      <c r="L168" s="16"/>
    </row>
    <row r="169" ht="14.25" customHeight="1">
      <c r="L169" s="16"/>
    </row>
    <row r="170" ht="14.25" customHeight="1">
      <c r="L170" s="16"/>
    </row>
    <row r="171" ht="14.25" customHeight="1">
      <c r="L171" s="16"/>
    </row>
    <row r="172" ht="14.25" customHeight="1">
      <c r="L172" s="16"/>
    </row>
    <row r="173" ht="14.25" customHeight="1">
      <c r="L173" s="16"/>
    </row>
    <row r="174" ht="14.25" customHeight="1">
      <c r="L174" s="16"/>
    </row>
    <row r="175" ht="14.25" customHeight="1">
      <c r="L175" s="16"/>
    </row>
    <row r="176" ht="14.25" customHeight="1">
      <c r="L176" s="16"/>
    </row>
    <row r="177" ht="14.25" customHeight="1">
      <c r="L177" s="16"/>
    </row>
    <row r="178" ht="14.25" customHeight="1">
      <c r="L178" s="16"/>
    </row>
    <row r="179" ht="14.25" customHeight="1">
      <c r="L179" s="16"/>
    </row>
    <row r="180" ht="14.25" customHeight="1">
      <c r="L180" s="16"/>
    </row>
    <row r="181" ht="14.25" customHeight="1">
      <c r="L181" s="16"/>
    </row>
    <row r="182" ht="14.25" customHeight="1">
      <c r="L182" s="16"/>
    </row>
    <row r="183" ht="14.25" customHeight="1">
      <c r="L183" s="16"/>
    </row>
    <row r="184" ht="14.25" customHeight="1">
      <c r="L184" s="16"/>
    </row>
    <row r="185" ht="14.25" customHeight="1">
      <c r="L185" s="16"/>
    </row>
    <row r="186" ht="14.25" customHeight="1">
      <c r="L186" s="16"/>
    </row>
    <row r="187" ht="14.25" customHeight="1">
      <c r="L187" s="16"/>
    </row>
    <row r="188" ht="14.25" customHeight="1">
      <c r="L188" s="16"/>
    </row>
    <row r="189" ht="14.25" customHeight="1">
      <c r="L189" s="16"/>
    </row>
    <row r="190" ht="14.25" customHeight="1">
      <c r="L190" s="16"/>
    </row>
    <row r="191" ht="14.25" customHeight="1">
      <c r="L191" s="16"/>
    </row>
    <row r="192" ht="14.25" customHeight="1">
      <c r="L192" s="16"/>
    </row>
    <row r="193" ht="14.25" customHeight="1">
      <c r="L193" s="16"/>
    </row>
    <row r="194" ht="14.25" customHeight="1">
      <c r="L194" s="16"/>
    </row>
    <row r="195" ht="14.25" customHeight="1">
      <c r="L195" s="16"/>
    </row>
    <row r="196" ht="14.25" customHeight="1">
      <c r="L196" s="16"/>
    </row>
    <row r="197" ht="14.25" customHeight="1">
      <c r="L197" s="16"/>
    </row>
    <row r="198" ht="14.25" customHeight="1">
      <c r="L198" s="16"/>
    </row>
    <row r="199" ht="14.25" customHeight="1">
      <c r="L199" s="16"/>
    </row>
    <row r="200" ht="14.25" customHeight="1">
      <c r="L200" s="16"/>
    </row>
    <row r="201" ht="14.25" customHeight="1">
      <c r="L201" s="16"/>
    </row>
    <row r="202" ht="14.25" customHeight="1">
      <c r="L202" s="16"/>
    </row>
    <row r="203" ht="14.25" customHeight="1">
      <c r="L203" s="16"/>
    </row>
    <row r="204" ht="14.25" customHeight="1">
      <c r="L204" s="16"/>
    </row>
    <row r="205" ht="14.25" customHeight="1">
      <c r="L205" s="16"/>
    </row>
    <row r="206" ht="14.25" customHeight="1">
      <c r="L206" s="16"/>
    </row>
    <row r="207" ht="14.25" customHeight="1">
      <c r="L207" s="16"/>
    </row>
    <row r="208" ht="14.25" customHeight="1">
      <c r="L208" s="16"/>
    </row>
    <row r="209" ht="14.25" customHeight="1">
      <c r="L209" s="16"/>
    </row>
    <row r="210" ht="14.25" customHeight="1">
      <c r="L210" s="16"/>
    </row>
    <row r="211" ht="14.25" customHeight="1">
      <c r="L211" s="16"/>
    </row>
    <row r="212" ht="14.25" customHeight="1">
      <c r="L212" s="16"/>
    </row>
    <row r="213" ht="14.25" customHeight="1">
      <c r="L213" s="16"/>
    </row>
    <row r="214" ht="14.25" customHeight="1">
      <c r="L214" s="16"/>
    </row>
    <row r="215" ht="14.25" customHeight="1">
      <c r="L215" s="16"/>
    </row>
    <row r="216" ht="14.25" customHeight="1">
      <c r="L216" s="16"/>
    </row>
    <row r="217" ht="14.25" customHeight="1">
      <c r="L217" s="16"/>
    </row>
    <row r="218" ht="14.25" customHeight="1">
      <c r="L218" s="16"/>
    </row>
    <row r="219" ht="14.25" customHeight="1">
      <c r="L219" s="16"/>
    </row>
    <row r="220" ht="14.25" customHeight="1">
      <c r="L220" s="16"/>
    </row>
    <row r="221" ht="14.25" customHeight="1">
      <c r="L221" s="16"/>
    </row>
    <row r="222" ht="14.25" customHeight="1">
      <c r="L222" s="16"/>
    </row>
    <row r="223" ht="14.25" customHeight="1">
      <c r="L223" s="16"/>
    </row>
    <row r="224" ht="14.25" customHeight="1">
      <c r="L224" s="16"/>
    </row>
    <row r="225" ht="14.25" customHeight="1">
      <c r="L225" s="16"/>
    </row>
    <row r="226" ht="14.25" customHeight="1">
      <c r="L226" s="16"/>
    </row>
    <row r="227" ht="14.25" customHeight="1">
      <c r="L227" s="16"/>
    </row>
    <row r="228" ht="14.25" customHeight="1">
      <c r="L228" s="16"/>
    </row>
    <row r="229" ht="14.25" customHeight="1">
      <c r="L229" s="16"/>
    </row>
    <row r="230" ht="14.25" customHeight="1">
      <c r="L230" s="16"/>
    </row>
    <row r="231" ht="14.25" customHeight="1">
      <c r="L231" s="16"/>
    </row>
    <row r="232" ht="14.25" customHeight="1">
      <c r="L232" s="16"/>
    </row>
    <row r="233" ht="14.25" customHeight="1">
      <c r="L233" s="16"/>
    </row>
    <row r="234" ht="14.25" customHeight="1">
      <c r="L234" s="16"/>
    </row>
    <row r="235" ht="14.25" customHeight="1">
      <c r="L235" s="16"/>
    </row>
    <row r="236" ht="14.25" customHeight="1">
      <c r="L236" s="16"/>
    </row>
    <row r="237" ht="14.25" customHeight="1">
      <c r="L237" s="16"/>
    </row>
    <row r="238" ht="14.25" customHeight="1">
      <c r="L238" s="16"/>
    </row>
    <row r="239" ht="14.25" customHeight="1">
      <c r="L239" s="16"/>
    </row>
    <row r="240" ht="14.25" customHeight="1">
      <c r="L240" s="16"/>
    </row>
    <row r="241" ht="14.25" customHeight="1">
      <c r="L241" s="16"/>
    </row>
    <row r="242" ht="14.25" customHeight="1">
      <c r="L242" s="16"/>
    </row>
    <row r="243" ht="14.25" customHeight="1">
      <c r="L243" s="16"/>
    </row>
    <row r="244" ht="14.25" customHeight="1">
      <c r="L244" s="16"/>
    </row>
    <row r="245" ht="14.25" customHeight="1">
      <c r="L245" s="16"/>
    </row>
    <row r="246" ht="14.25" customHeight="1">
      <c r="L246" s="16"/>
    </row>
    <row r="247" ht="14.25" customHeight="1">
      <c r="L247" s="16"/>
    </row>
    <row r="248" ht="14.25" customHeight="1">
      <c r="L248" s="16"/>
    </row>
    <row r="249" ht="14.25" customHeight="1">
      <c r="L249" s="16"/>
    </row>
    <row r="250" ht="14.25" customHeight="1">
      <c r="L250" s="16"/>
    </row>
    <row r="251" ht="14.25" customHeight="1">
      <c r="L251" s="16"/>
    </row>
    <row r="252" ht="14.25" customHeight="1">
      <c r="L252" s="16"/>
    </row>
    <row r="253" ht="14.25" customHeight="1">
      <c r="L253" s="16"/>
    </row>
    <row r="254" ht="14.25" customHeight="1">
      <c r="L254" s="16"/>
    </row>
    <row r="255" ht="14.25" customHeight="1">
      <c r="L255" s="16"/>
    </row>
    <row r="256" ht="14.25" customHeight="1">
      <c r="L256" s="16"/>
    </row>
    <row r="257" ht="14.25" customHeight="1">
      <c r="L257" s="16"/>
    </row>
    <row r="258" ht="14.25" customHeight="1">
      <c r="L258" s="16"/>
    </row>
    <row r="259" ht="14.25" customHeight="1">
      <c r="L259" s="16"/>
    </row>
    <row r="260" ht="14.25" customHeight="1">
      <c r="L260" s="16"/>
    </row>
    <row r="261" ht="14.25" customHeight="1">
      <c r="L261" s="16"/>
    </row>
    <row r="262" ht="14.25" customHeight="1">
      <c r="L262" s="16"/>
    </row>
    <row r="263" ht="14.25" customHeight="1">
      <c r="L263" s="16"/>
    </row>
    <row r="264" ht="14.25" customHeight="1">
      <c r="L264" s="16"/>
    </row>
    <row r="265" ht="14.25" customHeight="1">
      <c r="L265" s="16"/>
    </row>
    <row r="266" ht="14.25" customHeight="1">
      <c r="L266" s="16"/>
    </row>
    <row r="267" ht="14.25" customHeight="1">
      <c r="L267" s="16"/>
    </row>
    <row r="268" ht="14.25" customHeight="1">
      <c r="L268" s="16"/>
    </row>
    <row r="269" ht="14.25" customHeight="1">
      <c r="L269" s="16"/>
    </row>
    <row r="270" ht="14.25" customHeight="1">
      <c r="L270" s="16"/>
    </row>
    <row r="271" ht="14.25" customHeight="1">
      <c r="L271" s="16"/>
    </row>
    <row r="272" ht="14.25" customHeight="1">
      <c r="L272" s="16"/>
    </row>
    <row r="273" ht="14.25" customHeight="1">
      <c r="L273" s="16"/>
    </row>
    <row r="274" ht="14.25" customHeight="1">
      <c r="L274" s="16"/>
    </row>
    <row r="275" ht="14.25" customHeight="1">
      <c r="L275" s="16"/>
    </row>
    <row r="276" ht="14.25" customHeight="1">
      <c r="L276" s="16"/>
    </row>
    <row r="277" ht="14.25" customHeight="1">
      <c r="L277" s="16"/>
    </row>
    <row r="278" ht="14.25" customHeight="1">
      <c r="L278" s="16"/>
    </row>
    <row r="279" ht="14.25" customHeight="1">
      <c r="L279" s="16"/>
    </row>
    <row r="280" ht="14.25" customHeight="1">
      <c r="L280" s="16"/>
    </row>
    <row r="281" ht="14.25" customHeight="1">
      <c r="L281" s="16"/>
    </row>
    <row r="282" ht="14.25" customHeight="1">
      <c r="L282" s="16"/>
    </row>
    <row r="283" ht="14.25" customHeight="1">
      <c r="L283" s="16"/>
    </row>
    <row r="284" ht="14.25" customHeight="1">
      <c r="L284" s="16"/>
    </row>
    <row r="285" ht="14.25" customHeight="1">
      <c r="L285" s="16"/>
    </row>
    <row r="286" ht="14.25" customHeight="1">
      <c r="L286" s="16"/>
    </row>
    <row r="287" ht="14.25" customHeight="1">
      <c r="L287" s="16"/>
    </row>
    <row r="288" ht="14.25" customHeight="1">
      <c r="L288" s="16"/>
    </row>
    <row r="289" ht="14.25" customHeight="1">
      <c r="L289" s="16"/>
    </row>
    <row r="290" ht="14.25" customHeight="1">
      <c r="L290" s="16"/>
    </row>
    <row r="291" ht="14.25" customHeight="1">
      <c r="L291" s="16"/>
    </row>
    <row r="292" ht="14.25" customHeight="1">
      <c r="L292" s="16"/>
    </row>
    <row r="293" ht="14.25" customHeight="1">
      <c r="L293" s="16"/>
    </row>
    <row r="294" ht="14.25" customHeight="1">
      <c r="L294" s="16"/>
    </row>
    <row r="295" ht="14.25" customHeight="1">
      <c r="L295" s="16"/>
    </row>
    <row r="296" ht="14.25" customHeight="1">
      <c r="L296" s="16"/>
    </row>
    <row r="297" ht="14.25" customHeight="1">
      <c r="L297" s="16"/>
    </row>
    <row r="298" ht="14.25" customHeight="1">
      <c r="L298" s="16"/>
    </row>
    <row r="299" ht="14.25" customHeight="1">
      <c r="L299" s="16"/>
    </row>
    <row r="300" ht="14.25" customHeight="1">
      <c r="L300" s="16"/>
    </row>
    <row r="301" ht="14.25" customHeight="1">
      <c r="L301" s="16"/>
    </row>
    <row r="302" ht="14.25" customHeight="1">
      <c r="L302" s="16"/>
    </row>
    <row r="303" ht="14.25" customHeight="1">
      <c r="L303" s="16"/>
    </row>
    <row r="304" ht="14.25" customHeight="1">
      <c r="L304" s="16"/>
    </row>
    <row r="305" ht="14.25" customHeight="1">
      <c r="L305" s="16"/>
    </row>
    <row r="306" ht="14.25" customHeight="1">
      <c r="L306" s="16"/>
    </row>
    <row r="307" ht="14.25" customHeight="1">
      <c r="L307" s="16"/>
    </row>
    <row r="308" ht="14.25" customHeight="1">
      <c r="L308" s="16"/>
    </row>
    <row r="309" ht="14.25" customHeight="1">
      <c r="L309" s="16"/>
    </row>
    <row r="310" ht="14.25" customHeight="1">
      <c r="L310" s="16"/>
    </row>
    <row r="311" ht="14.25" customHeight="1">
      <c r="L311" s="16"/>
    </row>
    <row r="312" ht="14.25" customHeight="1">
      <c r="L312" s="16"/>
    </row>
    <row r="313" ht="14.25" customHeight="1">
      <c r="L313" s="16"/>
    </row>
    <row r="314" ht="14.25" customHeight="1">
      <c r="L314" s="16"/>
    </row>
    <row r="315" ht="14.25" customHeight="1">
      <c r="L315" s="16"/>
    </row>
    <row r="316" ht="14.25" customHeight="1">
      <c r="L316" s="16"/>
    </row>
    <row r="317" ht="14.25" customHeight="1">
      <c r="L317" s="16"/>
    </row>
    <row r="318" ht="14.25" customHeight="1">
      <c r="L318" s="16"/>
    </row>
    <row r="319" ht="14.25" customHeight="1">
      <c r="L319" s="16"/>
    </row>
    <row r="320" ht="14.25" customHeight="1">
      <c r="L320" s="16"/>
    </row>
    <row r="321" ht="14.25" customHeight="1">
      <c r="L321" s="16"/>
    </row>
    <row r="322" ht="14.25" customHeight="1">
      <c r="L322" s="16"/>
    </row>
    <row r="323" ht="14.25" customHeight="1">
      <c r="L323" s="16"/>
    </row>
    <row r="324" ht="14.25" customHeight="1">
      <c r="L324" s="16"/>
    </row>
    <row r="325" ht="14.25" customHeight="1">
      <c r="L325" s="16"/>
    </row>
    <row r="326" ht="14.25" customHeight="1">
      <c r="L326" s="16"/>
    </row>
    <row r="327" ht="14.25" customHeight="1">
      <c r="L327" s="16"/>
    </row>
    <row r="328" ht="14.25" customHeight="1">
      <c r="L328" s="16"/>
    </row>
    <row r="329" ht="14.25" customHeight="1">
      <c r="L329" s="16"/>
    </row>
    <row r="330" ht="14.25" customHeight="1">
      <c r="L330" s="16"/>
    </row>
    <row r="331" ht="14.25" customHeight="1">
      <c r="L331" s="16"/>
    </row>
    <row r="332" ht="14.25" customHeight="1">
      <c r="L332" s="16"/>
    </row>
    <row r="333" ht="14.25" customHeight="1">
      <c r="L333" s="16"/>
    </row>
    <row r="334" ht="14.25" customHeight="1">
      <c r="L334" s="16"/>
    </row>
    <row r="335" ht="14.25" customHeight="1">
      <c r="L335" s="16"/>
    </row>
    <row r="336" ht="14.25" customHeight="1">
      <c r="L336" s="16"/>
    </row>
    <row r="337" ht="14.25" customHeight="1">
      <c r="L337" s="16"/>
    </row>
    <row r="338" ht="14.25" customHeight="1">
      <c r="L338" s="16"/>
    </row>
    <row r="339" ht="14.25" customHeight="1">
      <c r="L339" s="16"/>
    </row>
    <row r="340" ht="14.25" customHeight="1">
      <c r="L340" s="16"/>
    </row>
    <row r="341" ht="14.25" customHeight="1">
      <c r="L341" s="16"/>
    </row>
    <row r="342" ht="14.25" customHeight="1">
      <c r="L342" s="16"/>
    </row>
    <row r="343" ht="14.25" customHeight="1">
      <c r="L343" s="16"/>
    </row>
    <row r="344" ht="14.25" customHeight="1">
      <c r="L344" s="16"/>
    </row>
    <row r="345" ht="14.25" customHeight="1">
      <c r="L345" s="16"/>
    </row>
    <row r="346" ht="14.25" customHeight="1">
      <c r="L346" s="16"/>
    </row>
    <row r="347" ht="14.25" customHeight="1">
      <c r="L347" s="16"/>
    </row>
    <row r="348" ht="14.25" customHeight="1">
      <c r="L348" s="16"/>
    </row>
    <row r="349" ht="14.25" customHeight="1">
      <c r="L349" s="16"/>
    </row>
    <row r="350" ht="14.25" customHeight="1">
      <c r="L350" s="16"/>
    </row>
    <row r="351" ht="14.25" customHeight="1">
      <c r="L351" s="16"/>
    </row>
    <row r="352" ht="14.25" customHeight="1">
      <c r="L352" s="16"/>
    </row>
    <row r="353" ht="14.25" customHeight="1">
      <c r="L353" s="16"/>
    </row>
    <row r="354" ht="14.25" customHeight="1">
      <c r="L354" s="16"/>
    </row>
    <row r="355" ht="14.25" customHeight="1">
      <c r="L355" s="16"/>
    </row>
    <row r="356" ht="14.25" customHeight="1">
      <c r="L356" s="16"/>
    </row>
    <row r="357" ht="14.25" customHeight="1">
      <c r="L357" s="16"/>
    </row>
    <row r="358" ht="14.25" customHeight="1">
      <c r="L358" s="16"/>
    </row>
    <row r="359" ht="14.25" customHeight="1">
      <c r="L359" s="16"/>
    </row>
    <row r="360" ht="14.25" customHeight="1">
      <c r="L360" s="16"/>
    </row>
    <row r="361" ht="14.25" customHeight="1">
      <c r="L361" s="16"/>
    </row>
    <row r="362" ht="14.25" customHeight="1">
      <c r="L362" s="16"/>
    </row>
    <row r="363" ht="14.25" customHeight="1">
      <c r="L363" s="16"/>
    </row>
    <row r="364" ht="14.25" customHeight="1">
      <c r="L364" s="16"/>
    </row>
    <row r="365" ht="14.25" customHeight="1">
      <c r="L365" s="16"/>
    </row>
    <row r="366" ht="14.25" customHeight="1">
      <c r="L366" s="16"/>
    </row>
    <row r="367" ht="14.25" customHeight="1">
      <c r="L367" s="16"/>
    </row>
    <row r="368" ht="14.25" customHeight="1">
      <c r="L368" s="16"/>
    </row>
    <row r="369" ht="14.25" customHeight="1">
      <c r="L369" s="16"/>
    </row>
    <row r="370" ht="14.25" customHeight="1">
      <c r="L370" s="16"/>
    </row>
    <row r="371" ht="14.25" customHeight="1">
      <c r="L371" s="16"/>
    </row>
    <row r="372" ht="14.25" customHeight="1">
      <c r="L372" s="16"/>
    </row>
    <row r="373" ht="14.25" customHeight="1">
      <c r="L373" s="16"/>
    </row>
    <row r="374" ht="14.25" customHeight="1">
      <c r="L374" s="16"/>
    </row>
    <row r="375" ht="14.25" customHeight="1">
      <c r="L375" s="16"/>
    </row>
    <row r="376" ht="14.25" customHeight="1">
      <c r="L376" s="16"/>
    </row>
    <row r="377" ht="14.25" customHeight="1">
      <c r="L377" s="16"/>
    </row>
    <row r="378" ht="14.25" customHeight="1">
      <c r="L378" s="16"/>
    </row>
    <row r="379" ht="14.25" customHeight="1">
      <c r="L379" s="16"/>
    </row>
    <row r="380" ht="14.25" customHeight="1">
      <c r="L380" s="16"/>
    </row>
    <row r="381" ht="14.25" customHeight="1">
      <c r="L381" s="16"/>
    </row>
    <row r="382" ht="14.25" customHeight="1">
      <c r="L382" s="16"/>
    </row>
    <row r="383" ht="14.25" customHeight="1">
      <c r="L383" s="16"/>
    </row>
    <row r="384" ht="14.25" customHeight="1">
      <c r="L384" s="16"/>
    </row>
    <row r="385" ht="14.25" customHeight="1">
      <c r="L385" s="16"/>
    </row>
    <row r="386" ht="14.25" customHeight="1">
      <c r="L386" s="16"/>
    </row>
    <row r="387" ht="14.25" customHeight="1">
      <c r="L387" s="16"/>
    </row>
    <row r="388" ht="14.25" customHeight="1">
      <c r="L388" s="16"/>
    </row>
    <row r="389" ht="14.25" customHeight="1">
      <c r="L389" s="16"/>
    </row>
    <row r="390" ht="14.25" customHeight="1">
      <c r="L390" s="16"/>
    </row>
    <row r="391" ht="14.25" customHeight="1">
      <c r="L391" s="16"/>
    </row>
    <row r="392" ht="14.25" customHeight="1">
      <c r="L392" s="16"/>
    </row>
    <row r="393" ht="14.25" customHeight="1">
      <c r="L393" s="16"/>
    </row>
    <row r="394" ht="14.25" customHeight="1">
      <c r="L394" s="16"/>
    </row>
    <row r="395" ht="14.25" customHeight="1">
      <c r="L395" s="16"/>
    </row>
    <row r="396" ht="14.25" customHeight="1">
      <c r="L396" s="16"/>
    </row>
    <row r="397" ht="14.25" customHeight="1">
      <c r="L397" s="16"/>
    </row>
    <row r="398" ht="14.25" customHeight="1">
      <c r="L398" s="16"/>
    </row>
    <row r="399" ht="14.25" customHeight="1">
      <c r="L399" s="16"/>
    </row>
    <row r="400" ht="14.25" customHeight="1">
      <c r="L400" s="16"/>
    </row>
    <row r="401" ht="14.25" customHeight="1">
      <c r="L401" s="16"/>
    </row>
    <row r="402" ht="14.25" customHeight="1">
      <c r="L402" s="16"/>
    </row>
    <row r="403" ht="14.25" customHeight="1">
      <c r="L403" s="16"/>
    </row>
    <row r="404" ht="14.25" customHeight="1">
      <c r="L404" s="16"/>
    </row>
    <row r="405" ht="14.25" customHeight="1">
      <c r="L405" s="16"/>
    </row>
    <row r="406" ht="14.25" customHeight="1">
      <c r="L406" s="16"/>
    </row>
    <row r="407" ht="14.25" customHeight="1">
      <c r="L407" s="16"/>
    </row>
    <row r="408" ht="14.25" customHeight="1">
      <c r="L408" s="16"/>
    </row>
    <row r="409" ht="14.25" customHeight="1">
      <c r="L409" s="16"/>
    </row>
    <row r="410" ht="14.25" customHeight="1">
      <c r="L410" s="16"/>
    </row>
    <row r="411" ht="14.25" customHeight="1">
      <c r="L411" s="16"/>
    </row>
    <row r="412" ht="14.25" customHeight="1">
      <c r="L412" s="16"/>
    </row>
    <row r="413" ht="14.25" customHeight="1">
      <c r="L413" s="16"/>
    </row>
    <row r="414" ht="14.25" customHeight="1">
      <c r="L414" s="16"/>
    </row>
    <row r="415" ht="14.25" customHeight="1">
      <c r="L415" s="16"/>
    </row>
    <row r="416" ht="14.25" customHeight="1">
      <c r="L416" s="16"/>
    </row>
    <row r="417" ht="14.25" customHeight="1">
      <c r="L417" s="16"/>
    </row>
    <row r="418" ht="14.25" customHeight="1">
      <c r="L418" s="16"/>
    </row>
    <row r="419" ht="14.25" customHeight="1">
      <c r="L419" s="16"/>
    </row>
    <row r="420" ht="14.25" customHeight="1">
      <c r="L420" s="16"/>
    </row>
    <row r="421" ht="14.25" customHeight="1">
      <c r="L421" s="16"/>
    </row>
    <row r="422" ht="14.25" customHeight="1">
      <c r="L422" s="16"/>
    </row>
    <row r="423" ht="14.25" customHeight="1">
      <c r="L423" s="16"/>
    </row>
    <row r="424" ht="14.25" customHeight="1">
      <c r="L424" s="16"/>
    </row>
    <row r="425" ht="14.25" customHeight="1">
      <c r="L425" s="16"/>
    </row>
    <row r="426" ht="14.25" customHeight="1">
      <c r="L426" s="16"/>
    </row>
    <row r="427" ht="14.25" customHeight="1">
      <c r="L427" s="16"/>
    </row>
    <row r="428" ht="14.25" customHeight="1">
      <c r="L428" s="16"/>
    </row>
    <row r="429" ht="14.25" customHeight="1">
      <c r="L429" s="16"/>
    </row>
    <row r="430" ht="14.25" customHeight="1">
      <c r="L430" s="16"/>
    </row>
    <row r="431" ht="14.25" customHeight="1">
      <c r="L431" s="16"/>
    </row>
    <row r="432" ht="14.25" customHeight="1">
      <c r="L432" s="16"/>
    </row>
    <row r="433" ht="14.25" customHeight="1">
      <c r="L433" s="16"/>
    </row>
    <row r="434" ht="14.25" customHeight="1">
      <c r="L434" s="16"/>
    </row>
    <row r="435" ht="14.25" customHeight="1">
      <c r="L435" s="16"/>
    </row>
    <row r="436" ht="14.25" customHeight="1">
      <c r="L436" s="16"/>
    </row>
    <row r="437" ht="14.25" customHeight="1">
      <c r="L437" s="16"/>
    </row>
    <row r="438" ht="14.25" customHeight="1">
      <c r="L438" s="16"/>
    </row>
    <row r="439" ht="14.25" customHeight="1">
      <c r="L439" s="16"/>
    </row>
    <row r="440" ht="14.25" customHeight="1">
      <c r="L440" s="16"/>
    </row>
    <row r="441" ht="14.25" customHeight="1">
      <c r="L441" s="16"/>
    </row>
    <row r="442" ht="14.25" customHeight="1">
      <c r="L442" s="16"/>
    </row>
    <row r="443" ht="14.25" customHeight="1">
      <c r="L443" s="16"/>
    </row>
    <row r="444" ht="14.25" customHeight="1">
      <c r="L444" s="16"/>
    </row>
    <row r="445" ht="14.25" customHeight="1">
      <c r="L445" s="16"/>
    </row>
    <row r="446" ht="14.25" customHeight="1">
      <c r="L446" s="16"/>
    </row>
    <row r="447" ht="14.25" customHeight="1">
      <c r="L447" s="16"/>
    </row>
    <row r="448" ht="14.25" customHeight="1">
      <c r="L448" s="16"/>
    </row>
    <row r="449" ht="14.25" customHeight="1">
      <c r="L449" s="16"/>
    </row>
    <row r="450" ht="14.25" customHeight="1">
      <c r="L450" s="16"/>
    </row>
    <row r="451" ht="14.25" customHeight="1">
      <c r="L451" s="16"/>
    </row>
    <row r="452" ht="14.25" customHeight="1">
      <c r="L452" s="16"/>
    </row>
    <row r="453" ht="14.25" customHeight="1">
      <c r="L453" s="16"/>
    </row>
    <row r="454" ht="14.25" customHeight="1">
      <c r="L454" s="16"/>
    </row>
    <row r="455" ht="14.25" customHeight="1">
      <c r="L455" s="16"/>
    </row>
    <row r="456" ht="14.25" customHeight="1">
      <c r="L456" s="16"/>
    </row>
    <row r="457" ht="14.25" customHeight="1">
      <c r="L457" s="16"/>
    </row>
    <row r="458" ht="14.25" customHeight="1">
      <c r="L458" s="16"/>
    </row>
    <row r="459" ht="14.25" customHeight="1">
      <c r="L459" s="16"/>
    </row>
    <row r="460" ht="14.25" customHeight="1">
      <c r="L460" s="16"/>
    </row>
    <row r="461" ht="14.25" customHeight="1">
      <c r="L461" s="16"/>
    </row>
    <row r="462" ht="14.25" customHeight="1">
      <c r="L462" s="16"/>
    </row>
    <row r="463" ht="14.25" customHeight="1">
      <c r="L463" s="16"/>
    </row>
    <row r="464" ht="14.25" customHeight="1">
      <c r="L464" s="16"/>
    </row>
    <row r="465" ht="14.25" customHeight="1">
      <c r="L465" s="16"/>
    </row>
    <row r="466" ht="14.25" customHeight="1">
      <c r="L466" s="16"/>
    </row>
    <row r="467" ht="14.25" customHeight="1">
      <c r="L467" s="16"/>
    </row>
    <row r="468" ht="14.25" customHeight="1">
      <c r="L468" s="16"/>
    </row>
    <row r="469" ht="14.25" customHeight="1">
      <c r="L469" s="16"/>
    </row>
    <row r="470" ht="14.25" customHeight="1">
      <c r="L470" s="16"/>
    </row>
    <row r="471" ht="14.25" customHeight="1">
      <c r="L471" s="16"/>
    </row>
    <row r="472" ht="14.25" customHeight="1">
      <c r="L472" s="16"/>
    </row>
    <row r="473" ht="14.25" customHeight="1">
      <c r="L473" s="16"/>
    </row>
    <row r="474" ht="14.25" customHeight="1">
      <c r="L474" s="16"/>
    </row>
    <row r="475" ht="14.25" customHeight="1">
      <c r="L475" s="16"/>
    </row>
    <row r="476" ht="14.25" customHeight="1">
      <c r="L476" s="16"/>
    </row>
    <row r="477" ht="14.25" customHeight="1">
      <c r="L477" s="16"/>
    </row>
    <row r="478" ht="14.25" customHeight="1">
      <c r="L478" s="16"/>
    </row>
    <row r="479" ht="14.25" customHeight="1">
      <c r="L479" s="16"/>
    </row>
    <row r="480" ht="14.25" customHeight="1">
      <c r="L480" s="16"/>
    </row>
    <row r="481" ht="14.25" customHeight="1">
      <c r="L481" s="16"/>
    </row>
    <row r="482" ht="14.25" customHeight="1">
      <c r="L482" s="16"/>
    </row>
    <row r="483" ht="14.25" customHeight="1">
      <c r="L483" s="16"/>
    </row>
    <row r="484" ht="14.25" customHeight="1">
      <c r="L484" s="16"/>
    </row>
    <row r="485" ht="14.25" customHeight="1">
      <c r="L485" s="16"/>
    </row>
    <row r="486" ht="14.25" customHeight="1">
      <c r="L486" s="16"/>
    </row>
    <row r="487" ht="14.25" customHeight="1">
      <c r="L487" s="16"/>
    </row>
    <row r="488" ht="14.25" customHeight="1">
      <c r="L488" s="16"/>
    </row>
    <row r="489" ht="14.25" customHeight="1">
      <c r="L489" s="16"/>
    </row>
    <row r="490" ht="14.25" customHeight="1">
      <c r="L490" s="16"/>
    </row>
    <row r="491" ht="14.25" customHeight="1">
      <c r="L491" s="16"/>
    </row>
    <row r="492" ht="14.25" customHeight="1">
      <c r="L492" s="16"/>
    </row>
    <row r="493" ht="14.25" customHeight="1">
      <c r="L493" s="16"/>
    </row>
    <row r="494" ht="14.25" customHeight="1">
      <c r="L494" s="16"/>
    </row>
    <row r="495" ht="14.25" customHeight="1">
      <c r="L495" s="16"/>
    </row>
    <row r="496" ht="14.25" customHeight="1">
      <c r="L496" s="16"/>
    </row>
    <row r="497" ht="14.25" customHeight="1">
      <c r="L497" s="16"/>
    </row>
    <row r="498" ht="14.25" customHeight="1">
      <c r="L498" s="16"/>
    </row>
    <row r="499" ht="14.25" customHeight="1">
      <c r="L499" s="16"/>
    </row>
    <row r="500" ht="14.25" customHeight="1">
      <c r="L500" s="16"/>
    </row>
    <row r="501" ht="14.25" customHeight="1">
      <c r="L501" s="16"/>
    </row>
    <row r="502" ht="14.25" customHeight="1">
      <c r="L502" s="16"/>
    </row>
    <row r="503" ht="14.25" customHeight="1">
      <c r="L503" s="16"/>
    </row>
    <row r="504" ht="14.25" customHeight="1">
      <c r="L504" s="16"/>
    </row>
    <row r="505" ht="14.25" customHeight="1">
      <c r="L505" s="16"/>
    </row>
    <row r="506" ht="14.25" customHeight="1">
      <c r="L506" s="16"/>
    </row>
    <row r="507" ht="14.25" customHeight="1">
      <c r="L507" s="16"/>
    </row>
    <row r="508" ht="14.25" customHeight="1">
      <c r="L508" s="16"/>
    </row>
    <row r="509" ht="14.25" customHeight="1">
      <c r="L509" s="16"/>
    </row>
    <row r="510" ht="14.25" customHeight="1">
      <c r="L510" s="16"/>
    </row>
    <row r="511" ht="14.25" customHeight="1">
      <c r="L511" s="16"/>
    </row>
    <row r="512" ht="14.25" customHeight="1">
      <c r="L512" s="16"/>
    </row>
    <row r="513" ht="14.25" customHeight="1">
      <c r="L513" s="16"/>
    </row>
    <row r="514" ht="14.25" customHeight="1">
      <c r="L514" s="16"/>
    </row>
    <row r="515" ht="14.25" customHeight="1">
      <c r="L515" s="16"/>
    </row>
    <row r="516" ht="14.25" customHeight="1">
      <c r="L516" s="16"/>
    </row>
    <row r="517" ht="14.25" customHeight="1">
      <c r="L517" s="16"/>
    </row>
    <row r="518" ht="14.25" customHeight="1">
      <c r="L518" s="16"/>
    </row>
    <row r="519" ht="14.25" customHeight="1">
      <c r="L519" s="16"/>
    </row>
    <row r="520" ht="14.25" customHeight="1">
      <c r="L520" s="16"/>
    </row>
    <row r="521" ht="14.25" customHeight="1">
      <c r="L521" s="16"/>
    </row>
    <row r="522" ht="14.25" customHeight="1">
      <c r="L522" s="16"/>
    </row>
    <row r="523" ht="14.25" customHeight="1">
      <c r="L523" s="16"/>
    </row>
    <row r="524" ht="14.25" customHeight="1">
      <c r="L524" s="16"/>
    </row>
    <row r="525" ht="14.25" customHeight="1">
      <c r="L525" s="16"/>
    </row>
    <row r="526" ht="14.25" customHeight="1">
      <c r="L526" s="16"/>
    </row>
    <row r="527" ht="14.25" customHeight="1">
      <c r="L527" s="16"/>
    </row>
    <row r="528" ht="14.25" customHeight="1">
      <c r="L528" s="16"/>
    </row>
    <row r="529" ht="14.25" customHeight="1">
      <c r="L529" s="16"/>
    </row>
    <row r="530" ht="14.25" customHeight="1">
      <c r="L530" s="16"/>
    </row>
    <row r="531" ht="14.25" customHeight="1">
      <c r="L531" s="16"/>
    </row>
    <row r="532" ht="14.25" customHeight="1">
      <c r="L532" s="16"/>
    </row>
    <row r="533" ht="14.25" customHeight="1">
      <c r="L533" s="16"/>
    </row>
    <row r="534" ht="14.25" customHeight="1">
      <c r="L534" s="16"/>
    </row>
    <row r="535" ht="14.25" customHeight="1">
      <c r="L535" s="16"/>
    </row>
    <row r="536" ht="14.25" customHeight="1">
      <c r="L536" s="16"/>
    </row>
    <row r="537" ht="14.25" customHeight="1">
      <c r="L537" s="16"/>
    </row>
    <row r="538" ht="14.25" customHeight="1">
      <c r="L538" s="16"/>
    </row>
    <row r="539" ht="14.25" customHeight="1">
      <c r="L539" s="16"/>
    </row>
    <row r="540" ht="14.25" customHeight="1">
      <c r="L540" s="16"/>
    </row>
    <row r="541" ht="14.25" customHeight="1">
      <c r="L541" s="16"/>
    </row>
    <row r="542" ht="14.25" customHeight="1">
      <c r="L542" s="16"/>
    </row>
    <row r="543" ht="14.25" customHeight="1">
      <c r="L543" s="16"/>
    </row>
    <row r="544" ht="14.25" customHeight="1">
      <c r="L544" s="16"/>
    </row>
    <row r="545" ht="14.25" customHeight="1">
      <c r="L545" s="16"/>
    </row>
    <row r="546" ht="14.25" customHeight="1">
      <c r="L546" s="16"/>
    </row>
    <row r="547" ht="14.25" customHeight="1">
      <c r="L547" s="16"/>
    </row>
    <row r="548" ht="14.25" customHeight="1">
      <c r="L548" s="16"/>
    </row>
    <row r="549" ht="14.25" customHeight="1">
      <c r="L549" s="16"/>
    </row>
    <row r="550" ht="14.25" customHeight="1">
      <c r="L550" s="16"/>
    </row>
    <row r="551" ht="14.25" customHeight="1">
      <c r="L551" s="16"/>
    </row>
    <row r="552" ht="14.25" customHeight="1">
      <c r="L552" s="16"/>
    </row>
    <row r="553" ht="14.25" customHeight="1">
      <c r="L553" s="16"/>
    </row>
    <row r="554" ht="14.25" customHeight="1">
      <c r="L554" s="16"/>
    </row>
    <row r="555" ht="14.25" customHeight="1">
      <c r="L555" s="16"/>
    </row>
    <row r="556" ht="14.25" customHeight="1">
      <c r="L556" s="16"/>
    </row>
    <row r="557" ht="14.25" customHeight="1">
      <c r="L557" s="16"/>
    </row>
    <row r="558" ht="14.25" customHeight="1">
      <c r="L558" s="16"/>
    </row>
    <row r="559" ht="14.25" customHeight="1">
      <c r="L559" s="16"/>
    </row>
    <row r="560" ht="14.25" customHeight="1">
      <c r="L560" s="16"/>
    </row>
    <row r="561" ht="14.25" customHeight="1">
      <c r="L561" s="16"/>
    </row>
    <row r="562" ht="14.25" customHeight="1">
      <c r="L562" s="16"/>
    </row>
    <row r="563" ht="14.25" customHeight="1">
      <c r="L563" s="16"/>
    </row>
    <row r="564" ht="14.25" customHeight="1">
      <c r="L564" s="16"/>
    </row>
    <row r="565" ht="14.25" customHeight="1">
      <c r="L565" s="16"/>
    </row>
    <row r="566" ht="14.25" customHeight="1">
      <c r="L566" s="16"/>
    </row>
    <row r="567" ht="14.25" customHeight="1">
      <c r="L567" s="16"/>
    </row>
    <row r="568" ht="14.25" customHeight="1">
      <c r="L568" s="16"/>
    </row>
    <row r="569" ht="14.25" customHeight="1">
      <c r="L569" s="16"/>
    </row>
    <row r="570" ht="14.25" customHeight="1">
      <c r="L570" s="16"/>
    </row>
    <row r="571" ht="14.25" customHeight="1">
      <c r="L571" s="16"/>
    </row>
    <row r="572" ht="14.25" customHeight="1">
      <c r="L572" s="16"/>
    </row>
    <row r="573" ht="14.25" customHeight="1">
      <c r="L573" s="16"/>
    </row>
    <row r="574" ht="14.25" customHeight="1">
      <c r="L574" s="16"/>
    </row>
    <row r="575" ht="14.25" customHeight="1">
      <c r="L575" s="16"/>
    </row>
    <row r="576" ht="14.25" customHeight="1">
      <c r="L576" s="16"/>
    </row>
    <row r="577" ht="14.25" customHeight="1">
      <c r="L577" s="16"/>
    </row>
    <row r="578" ht="14.25" customHeight="1">
      <c r="L578" s="16"/>
    </row>
    <row r="579" ht="14.25" customHeight="1">
      <c r="L579" s="16"/>
    </row>
    <row r="580" ht="14.25" customHeight="1">
      <c r="L580" s="16"/>
    </row>
    <row r="581" ht="14.25" customHeight="1">
      <c r="L581" s="16"/>
    </row>
    <row r="582" ht="14.25" customHeight="1">
      <c r="L582" s="16"/>
    </row>
    <row r="583" ht="14.25" customHeight="1">
      <c r="L583" s="16"/>
    </row>
    <row r="584" ht="14.25" customHeight="1">
      <c r="L584" s="16"/>
    </row>
    <row r="585" ht="14.25" customHeight="1">
      <c r="L585" s="16"/>
    </row>
    <row r="586" ht="14.25" customHeight="1">
      <c r="L586" s="16"/>
    </row>
    <row r="587" ht="14.25" customHeight="1">
      <c r="L587" s="16"/>
    </row>
    <row r="588" ht="14.25" customHeight="1">
      <c r="L588" s="16"/>
    </row>
    <row r="589" ht="14.25" customHeight="1">
      <c r="L589" s="16"/>
    </row>
    <row r="590" ht="14.25" customHeight="1">
      <c r="L590" s="16"/>
    </row>
    <row r="591" ht="14.25" customHeight="1">
      <c r="L591" s="16"/>
    </row>
    <row r="592" ht="14.25" customHeight="1">
      <c r="L592" s="16"/>
    </row>
    <row r="593" ht="14.25" customHeight="1">
      <c r="L593" s="16"/>
    </row>
    <row r="594" ht="14.25" customHeight="1">
      <c r="L594" s="16"/>
    </row>
    <row r="595" ht="14.25" customHeight="1">
      <c r="L595" s="16"/>
    </row>
    <row r="596" ht="14.25" customHeight="1">
      <c r="L596" s="16"/>
    </row>
    <row r="597" ht="14.25" customHeight="1">
      <c r="L597" s="16"/>
    </row>
    <row r="598" ht="14.25" customHeight="1">
      <c r="L598" s="16"/>
    </row>
    <row r="599" ht="14.25" customHeight="1">
      <c r="L599" s="16"/>
    </row>
    <row r="600" ht="14.25" customHeight="1">
      <c r="L600" s="16"/>
    </row>
    <row r="601" ht="14.25" customHeight="1">
      <c r="L601" s="16"/>
    </row>
    <row r="602" ht="14.25" customHeight="1">
      <c r="L602" s="16"/>
    </row>
    <row r="603" ht="14.25" customHeight="1">
      <c r="L603" s="16"/>
    </row>
    <row r="604" ht="14.25" customHeight="1">
      <c r="L604" s="16"/>
    </row>
    <row r="605" ht="14.25" customHeight="1">
      <c r="L605" s="16"/>
    </row>
    <row r="606" ht="14.25" customHeight="1">
      <c r="L606" s="16"/>
    </row>
    <row r="607" ht="14.25" customHeight="1">
      <c r="L607" s="16"/>
    </row>
    <row r="608" ht="14.25" customHeight="1">
      <c r="L608" s="16"/>
    </row>
    <row r="609" ht="14.25" customHeight="1">
      <c r="L609" s="16"/>
    </row>
    <row r="610" ht="14.25" customHeight="1">
      <c r="L610" s="16"/>
    </row>
    <row r="611" ht="14.25" customHeight="1">
      <c r="L611" s="16"/>
    </row>
    <row r="612" ht="14.25" customHeight="1">
      <c r="L612" s="16"/>
    </row>
    <row r="613" ht="14.25" customHeight="1">
      <c r="L613" s="16"/>
    </row>
    <row r="614" ht="14.25" customHeight="1">
      <c r="L614" s="16"/>
    </row>
    <row r="615" ht="14.25" customHeight="1">
      <c r="L615" s="16"/>
    </row>
    <row r="616" ht="14.25" customHeight="1">
      <c r="L616" s="16"/>
    </row>
    <row r="617" ht="14.25" customHeight="1">
      <c r="L617" s="16"/>
    </row>
    <row r="618" ht="14.25" customHeight="1">
      <c r="L618" s="16"/>
    </row>
    <row r="619" ht="14.25" customHeight="1">
      <c r="L619" s="16"/>
    </row>
    <row r="620" ht="14.25" customHeight="1">
      <c r="L620" s="16"/>
    </row>
    <row r="621" ht="14.25" customHeight="1">
      <c r="L621" s="16"/>
    </row>
    <row r="622" ht="14.25" customHeight="1">
      <c r="L622" s="16"/>
    </row>
    <row r="623" ht="14.25" customHeight="1">
      <c r="L623" s="16"/>
    </row>
    <row r="624" ht="14.25" customHeight="1">
      <c r="L624" s="16"/>
    </row>
    <row r="625" ht="14.25" customHeight="1">
      <c r="L625" s="16"/>
    </row>
    <row r="626" ht="14.25" customHeight="1">
      <c r="L626" s="16"/>
    </row>
    <row r="627" ht="14.25" customHeight="1">
      <c r="L627" s="16"/>
    </row>
    <row r="628" ht="14.25" customHeight="1">
      <c r="L628" s="16"/>
    </row>
    <row r="629" ht="14.25" customHeight="1">
      <c r="L629" s="16"/>
    </row>
    <row r="630" ht="14.25" customHeight="1">
      <c r="L630" s="16"/>
    </row>
    <row r="631" ht="14.25" customHeight="1">
      <c r="L631" s="16"/>
    </row>
    <row r="632" ht="14.25" customHeight="1">
      <c r="L632" s="16"/>
    </row>
    <row r="633" ht="14.25" customHeight="1">
      <c r="L633" s="16"/>
    </row>
    <row r="634" ht="14.25" customHeight="1">
      <c r="L634" s="16"/>
    </row>
    <row r="635" ht="14.25" customHeight="1">
      <c r="L635" s="16"/>
    </row>
    <row r="636" ht="14.25" customHeight="1">
      <c r="L636" s="16"/>
    </row>
    <row r="637" ht="14.25" customHeight="1">
      <c r="L637" s="16"/>
    </row>
    <row r="638" ht="14.25" customHeight="1">
      <c r="L638" s="16"/>
    </row>
    <row r="639" ht="14.25" customHeight="1">
      <c r="L639" s="16"/>
    </row>
    <row r="640" ht="14.25" customHeight="1">
      <c r="L640" s="16"/>
    </row>
    <row r="641" ht="14.25" customHeight="1">
      <c r="L641" s="16"/>
    </row>
    <row r="642" ht="14.25" customHeight="1">
      <c r="L642" s="16"/>
    </row>
    <row r="643" ht="14.25" customHeight="1">
      <c r="L643" s="16"/>
    </row>
    <row r="644" ht="14.25" customHeight="1">
      <c r="L644" s="16"/>
    </row>
    <row r="645" ht="14.25" customHeight="1">
      <c r="L645" s="16"/>
    </row>
    <row r="646" ht="14.25" customHeight="1">
      <c r="L646" s="16"/>
    </row>
    <row r="647" ht="14.25" customHeight="1">
      <c r="L647" s="16"/>
    </row>
    <row r="648" ht="14.25" customHeight="1">
      <c r="L648" s="16"/>
    </row>
    <row r="649" ht="14.25" customHeight="1">
      <c r="L649" s="16"/>
    </row>
    <row r="650" ht="14.25" customHeight="1">
      <c r="L650" s="16"/>
    </row>
    <row r="651" ht="14.25" customHeight="1">
      <c r="L651" s="16"/>
    </row>
    <row r="652" ht="14.25" customHeight="1">
      <c r="L652" s="16"/>
    </row>
    <row r="653" ht="14.25" customHeight="1">
      <c r="L653" s="16"/>
    </row>
    <row r="654" ht="14.25" customHeight="1">
      <c r="L654" s="16"/>
    </row>
    <row r="655" ht="14.25" customHeight="1">
      <c r="L655" s="16"/>
    </row>
    <row r="656" ht="14.25" customHeight="1">
      <c r="L656" s="16"/>
    </row>
    <row r="657" ht="14.25" customHeight="1">
      <c r="L657" s="16"/>
    </row>
    <row r="658" ht="14.25" customHeight="1">
      <c r="L658" s="16"/>
    </row>
    <row r="659" ht="14.25" customHeight="1">
      <c r="L659" s="16"/>
    </row>
    <row r="660" ht="14.25" customHeight="1">
      <c r="L660" s="16"/>
    </row>
    <row r="661" ht="14.25" customHeight="1">
      <c r="L661" s="16"/>
    </row>
    <row r="662" ht="14.25" customHeight="1">
      <c r="L662" s="16"/>
    </row>
    <row r="663" ht="14.25" customHeight="1">
      <c r="L663" s="16"/>
    </row>
    <row r="664" ht="14.25" customHeight="1">
      <c r="L664" s="16"/>
    </row>
    <row r="665" ht="14.25" customHeight="1">
      <c r="L665" s="16"/>
    </row>
    <row r="666" ht="14.25" customHeight="1">
      <c r="L666" s="16"/>
    </row>
    <row r="667" ht="14.25" customHeight="1">
      <c r="L667" s="16"/>
    </row>
    <row r="668" ht="14.25" customHeight="1">
      <c r="L668" s="16"/>
    </row>
    <row r="669" ht="14.25" customHeight="1">
      <c r="L669" s="16"/>
    </row>
    <row r="670" ht="14.25" customHeight="1">
      <c r="L670" s="16"/>
    </row>
    <row r="671" ht="14.25" customHeight="1">
      <c r="L671" s="16"/>
    </row>
    <row r="672" ht="14.25" customHeight="1">
      <c r="L672" s="16"/>
    </row>
    <row r="673" ht="14.25" customHeight="1">
      <c r="L673" s="16"/>
    </row>
    <row r="674" ht="14.25" customHeight="1">
      <c r="L674" s="16"/>
    </row>
    <row r="675" ht="14.25" customHeight="1">
      <c r="L675" s="16"/>
    </row>
    <row r="676" ht="14.25" customHeight="1">
      <c r="L676" s="16"/>
    </row>
    <row r="677" ht="14.25" customHeight="1">
      <c r="L677" s="16"/>
    </row>
    <row r="678" ht="14.25" customHeight="1">
      <c r="L678" s="16"/>
    </row>
    <row r="679" ht="14.25" customHeight="1">
      <c r="L679" s="16"/>
    </row>
    <row r="680" ht="14.25" customHeight="1">
      <c r="L680" s="16"/>
    </row>
    <row r="681" ht="14.25" customHeight="1">
      <c r="L681" s="16"/>
    </row>
    <row r="682" ht="14.25" customHeight="1">
      <c r="L682" s="16"/>
    </row>
    <row r="683" ht="14.25" customHeight="1">
      <c r="L683" s="16"/>
    </row>
    <row r="684" ht="14.25" customHeight="1">
      <c r="L684" s="16"/>
    </row>
    <row r="685" ht="14.25" customHeight="1">
      <c r="L685" s="16"/>
    </row>
    <row r="686" ht="14.25" customHeight="1">
      <c r="L686" s="16"/>
    </row>
    <row r="687" ht="14.25" customHeight="1">
      <c r="L687" s="16"/>
    </row>
    <row r="688" ht="14.25" customHeight="1">
      <c r="L688" s="16"/>
    </row>
    <row r="689" ht="14.25" customHeight="1">
      <c r="L689" s="16"/>
    </row>
    <row r="690" ht="14.25" customHeight="1">
      <c r="L690" s="16"/>
    </row>
    <row r="691" ht="14.25" customHeight="1">
      <c r="L691" s="16"/>
    </row>
    <row r="692" ht="14.25" customHeight="1">
      <c r="L692" s="16"/>
    </row>
    <row r="693" ht="14.25" customHeight="1">
      <c r="L693" s="16"/>
    </row>
    <row r="694" ht="14.25" customHeight="1">
      <c r="L694" s="16"/>
    </row>
    <row r="695" ht="14.25" customHeight="1">
      <c r="L695" s="16"/>
    </row>
    <row r="696" ht="14.25" customHeight="1">
      <c r="L696" s="16"/>
    </row>
    <row r="697" ht="14.25" customHeight="1">
      <c r="L697" s="16"/>
    </row>
    <row r="698" ht="14.25" customHeight="1">
      <c r="L698" s="16"/>
    </row>
    <row r="699" ht="14.25" customHeight="1">
      <c r="L699" s="16"/>
    </row>
    <row r="700" ht="14.25" customHeight="1">
      <c r="L700" s="16"/>
    </row>
    <row r="701" ht="14.25" customHeight="1">
      <c r="L701" s="16"/>
    </row>
    <row r="702" ht="14.25" customHeight="1">
      <c r="L702" s="16"/>
    </row>
    <row r="703" ht="14.25" customHeight="1">
      <c r="L703" s="16"/>
    </row>
    <row r="704" ht="14.25" customHeight="1">
      <c r="L704" s="16"/>
    </row>
    <row r="705" ht="14.25" customHeight="1">
      <c r="L705" s="16"/>
    </row>
    <row r="706" ht="14.25" customHeight="1">
      <c r="L706" s="16"/>
    </row>
    <row r="707" ht="14.25" customHeight="1">
      <c r="L707" s="16"/>
    </row>
    <row r="708" ht="14.25" customHeight="1">
      <c r="L708" s="16"/>
    </row>
    <row r="709" ht="14.25" customHeight="1">
      <c r="L709" s="16"/>
    </row>
    <row r="710" ht="14.25" customHeight="1">
      <c r="L710" s="16"/>
    </row>
    <row r="711" ht="14.25" customHeight="1">
      <c r="L711" s="16"/>
    </row>
    <row r="712" ht="14.25" customHeight="1">
      <c r="L712" s="16"/>
    </row>
    <row r="713" ht="14.25" customHeight="1">
      <c r="L713" s="16"/>
    </row>
    <row r="714" ht="14.25" customHeight="1">
      <c r="L714" s="16"/>
    </row>
    <row r="715" ht="14.25" customHeight="1">
      <c r="L715" s="16"/>
    </row>
    <row r="716" ht="14.25" customHeight="1">
      <c r="L716" s="16"/>
    </row>
    <row r="717" ht="14.25" customHeight="1">
      <c r="L717" s="16"/>
    </row>
    <row r="718" ht="14.25" customHeight="1">
      <c r="L718" s="16"/>
    </row>
    <row r="719" ht="14.25" customHeight="1">
      <c r="L719" s="16"/>
    </row>
    <row r="720" ht="14.25" customHeight="1">
      <c r="L720" s="16"/>
    </row>
    <row r="721" ht="14.25" customHeight="1">
      <c r="L721" s="16"/>
    </row>
    <row r="722" ht="14.25" customHeight="1">
      <c r="L722" s="16"/>
    </row>
    <row r="723" ht="14.25" customHeight="1">
      <c r="L723" s="16"/>
    </row>
    <row r="724" ht="14.25" customHeight="1">
      <c r="L724" s="16"/>
    </row>
    <row r="725" ht="14.25" customHeight="1">
      <c r="L725" s="16"/>
    </row>
    <row r="726" ht="14.25" customHeight="1">
      <c r="L726" s="16"/>
    </row>
    <row r="727" ht="14.25" customHeight="1">
      <c r="L727" s="16"/>
    </row>
    <row r="728" ht="14.25" customHeight="1">
      <c r="L728" s="16"/>
    </row>
    <row r="729" ht="14.25" customHeight="1">
      <c r="L729" s="16"/>
    </row>
    <row r="730" ht="14.25" customHeight="1">
      <c r="L730" s="16"/>
    </row>
    <row r="731" ht="14.25" customHeight="1">
      <c r="L731" s="16"/>
    </row>
    <row r="732" ht="14.25" customHeight="1">
      <c r="L732" s="16"/>
    </row>
    <row r="733" ht="14.25" customHeight="1">
      <c r="L733" s="16"/>
    </row>
    <row r="734" ht="14.25" customHeight="1">
      <c r="L734" s="16"/>
    </row>
    <row r="735" ht="14.25" customHeight="1">
      <c r="L735" s="16"/>
    </row>
    <row r="736" ht="14.25" customHeight="1">
      <c r="L736" s="16"/>
    </row>
    <row r="737" ht="14.25" customHeight="1">
      <c r="L737" s="16"/>
    </row>
    <row r="738" ht="14.25" customHeight="1">
      <c r="L738" s="16"/>
    </row>
    <row r="739" ht="14.25" customHeight="1">
      <c r="L739" s="16"/>
    </row>
    <row r="740" ht="14.25" customHeight="1">
      <c r="L740" s="16"/>
    </row>
    <row r="741" ht="14.25" customHeight="1">
      <c r="L741" s="16"/>
    </row>
    <row r="742" ht="14.25" customHeight="1">
      <c r="L742" s="16"/>
    </row>
    <row r="743" ht="14.25" customHeight="1">
      <c r="L743" s="16"/>
    </row>
    <row r="744" ht="14.25" customHeight="1">
      <c r="L744" s="16"/>
    </row>
    <row r="745" ht="14.25" customHeight="1">
      <c r="L745" s="16"/>
    </row>
    <row r="746" ht="14.25" customHeight="1">
      <c r="L746" s="16"/>
    </row>
    <row r="747" ht="14.25" customHeight="1">
      <c r="L747" s="16"/>
    </row>
    <row r="748" ht="14.25" customHeight="1">
      <c r="L748" s="16"/>
    </row>
    <row r="749" ht="14.25" customHeight="1">
      <c r="L749" s="16"/>
    </row>
    <row r="750" ht="14.25" customHeight="1">
      <c r="L750" s="16"/>
    </row>
    <row r="751" ht="14.25" customHeight="1">
      <c r="L751" s="16"/>
    </row>
    <row r="752" ht="14.25" customHeight="1">
      <c r="L752" s="16"/>
    </row>
    <row r="753" ht="14.25" customHeight="1">
      <c r="L753" s="16"/>
    </row>
    <row r="754" ht="14.25" customHeight="1">
      <c r="L754" s="16"/>
    </row>
    <row r="755" ht="14.25" customHeight="1">
      <c r="L755" s="16"/>
    </row>
    <row r="756" ht="14.25" customHeight="1">
      <c r="L756" s="16"/>
    </row>
    <row r="757" ht="14.25" customHeight="1">
      <c r="L757" s="16"/>
    </row>
    <row r="758" ht="14.25" customHeight="1">
      <c r="L758" s="16"/>
    </row>
    <row r="759" ht="14.25" customHeight="1">
      <c r="L759" s="16"/>
    </row>
    <row r="760" ht="14.25" customHeight="1">
      <c r="L760" s="16"/>
    </row>
    <row r="761" ht="14.25" customHeight="1">
      <c r="L761" s="16"/>
    </row>
    <row r="762" ht="14.25" customHeight="1">
      <c r="L762" s="16"/>
    </row>
    <row r="763" ht="14.25" customHeight="1">
      <c r="L763" s="16"/>
    </row>
    <row r="764" ht="14.25" customHeight="1">
      <c r="L764" s="16"/>
    </row>
    <row r="765" ht="14.25" customHeight="1">
      <c r="L765" s="16"/>
    </row>
    <row r="766" ht="14.25" customHeight="1">
      <c r="L766" s="16"/>
    </row>
    <row r="767" ht="14.25" customHeight="1">
      <c r="L767" s="16"/>
    </row>
    <row r="768" ht="14.25" customHeight="1">
      <c r="L768" s="16"/>
    </row>
    <row r="769" ht="14.25" customHeight="1">
      <c r="L769" s="16"/>
    </row>
    <row r="770" ht="14.25" customHeight="1">
      <c r="L770" s="16"/>
    </row>
    <row r="771" ht="14.25" customHeight="1">
      <c r="L771" s="16"/>
    </row>
    <row r="772" ht="14.25" customHeight="1">
      <c r="L772" s="16"/>
    </row>
    <row r="773" ht="14.25" customHeight="1">
      <c r="L773" s="16"/>
    </row>
    <row r="774" ht="14.25" customHeight="1">
      <c r="L774" s="16"/>
    </row>
    <row r="775" ht="14.25" customHeight="1">
      <c r="L775" s="16"/>
    </row>
    <row r="776" ht="14.25" customHeight="1">
      <c r="L776" s="16"/>
    </row>
    <row r="777" ht="14.25" customHeight="1">
      <c r="L777" s="16"/>
    </row>
    <row r="778" ht="14.25" customHeight="1">
      <c r="L778" s="16"/>
    </row>
    <row r="779" ht="14.25" customHeight="1">
      <c r="L779" s="16"/>
    </row>
    <row r="780" ht="14.25" customHeight="1">
      <c r="L780" s="16"/>
    </row>
    <row r="781" ht="14.25" customHeight="1">
      <c r="L781" s="16"/>
    </row>
    <row r="782" ht="14.25" customHeight="1">
      <c r="L782" s="16"/>
    </row>
    <row r="783" ht="14.25" customHeight="1">
      <c r="L783" s="16"/>
    </row>
    <row r="784" ht="14.25" customHeight="1">
      <c r="L784" s="16"/>
    </row>
    <row r="785" ht="14.25" customHeight="1">
      <c r="L785" s="16"/>
    </row>
    <row r="786" ht="14.25" customHeight="1">
      <c r="L786" s="16"/>
    </row>
    <row r="787" ht="14.25" customHeight="1">
      <c r="L787" s="16"/>
    </row>
    <row r="788" ht="14.25" customHeight="1">
      <c r="L788" s="16"/>
    </row>
    <row r="789" ht="14.25" customHeight="1">
      <c r="L789" s="16"/>
    </row>
    <row r="790" ht="14.25" customHeight="1">
      <c r="L790" s="16"/>
    </row>
    <row r="791" ht="14.25" customHeight="1">
      <c r="L791" s="16"/>
    </row>
    <row r="792" ht="14.25" customHeight="1">
      <c r="L792" s="16"/>
    </row>
    <row r="793" ht="14.25" customHeight="1">
      <c r="L793" s="16"/>
    </row>
    <row r="794" ht="14.25" customHeight="1">
      <c r="L794" s="16"/>
    </row>
    <row r="795" ht="14.25" customHeight="1">
      <c r="L795" s="16"/>
    </row>
    <row r="796" ht="14.25" customHeight="1">
      <c r="L796" s="16"/>
    </row>
    <row r="797" ht="14.25" customHeight="1">
      <c r="L797" s="16"/>
    </row>
    <row r="798" ht="14.25" customHeight="1">
      <c r="L798" s="16"/>
    </row>
    <row r="799" ht="14.25" customHeight="1">
      <c r="L799" s="16"/>
    </row>
    <row r="800" ht="14.25" customHeight="1">
      <c r="L800" s="16"/>
    </row>
    <row r="801" ht="14.25" customHeight="1">
      <c r="L801" s="16"/>
    </row>
    <row r="802" ht="14.25" customHeight="1">
      <c r="L802" s="16"/>
    </row>
    <row r="803" ht="14.25" customHeight="1">
      <c r="L803" s="16"/>
    </row>
    <row r="804" ht="14.25" customHeight="1">
      <c r="L804" s="16"/>
    </row>
    <row r="805" ht="14.25" customHeight="1">
      <c r="L805" s="16"/>
    </row>
    <row r="806" ht="14.25" customHeight="1">
      <c r="L806" s="16"/>
    </row>
    <row r="807" ht="14.25" customHeight="1">
      <c r="L807" s="16"/>
    </row>
    <row r="808" ht="14.25" customHeight="1">
      <c r="L808" s="16"/>
    </row>
    <row r="809" ht="14.25" customHeight="1">
      <c r="L809" s="16"/>
    </row>
    <row r="810" ht="14.25" customHeight="1">
      <c r="L810" s="16"/>
    </row>
    <row r="811" ht="14.25" customHeight="1">
      <c r="L811" s="16"/>
    </row>
    <row r="812" ht="14.25" customHeight="1">
      <c r="L812" s="16"/>
    </row>
    <row r="813" ht="14.25" customHeight="1">
      <c r="L813" s="16"/>
    </row>
    <row r="814" ht="14.25" customHeight="1">
      <c r="L814" s="16"/>
    </row>
    <row r="815" ht="14.25" customHeight="1">
      <c r="L815" s="16"/>
    </row>
    <row r="816" ht="14.25" customHeight="1">
      <c r="L816" s="16"/>
    </row>
    <row r="817" ht="14.25" customHeight="1">
      <c r="L817" s="16"/>
    </row>
    <row r="818" ht="14.25" customHeight="1">
      <c r="L818" s="16"/>
    </row>
    <row r="819" ht="14.25" customHeight="1">
      <c r="L819" s="16"/>
    </row>
    <row r="820" ht="14.25" customHeight="1">
      <c r="L820" s="16"/>
    </row>
    <row r="821" ht="14.25" customHeight="1">
      <c r="L821" s="16"/>
    </row>
    <row r="822" ht="14.25" customHeight="1">
      <c r="L822" s="16"/>
    </row>
    <row r="823" ht="14.25" customHeight="1">
      <c r="L823" s="16"/>
    </row>
    <row r="824" ht="14.25" customHeight="1">
      <c r="L824" s="16"/>
    </row>
    <row r="825" ht="14.25" customHeight="1">
      <c r="L825" s="16"/>
    </row>
    <row r="826" ht="14.25" customHeight="1">
      <c r="L826" s="16"/>
    </row>
    <row r="827" ht="14.25" customHeight="1">
      <c r="L827" s="16"/>
    </row>
    <row r="828" ht="14.25" customHeight="1">
      <c r="L828" s="16"/>
    </row>
    <row r="829" ht="14.25" customHeight="1">
      <c r="L829" s="16"/>
    </row>
    <row r="830" ht="14.25" customHeight="1">
      <c r="L830" s="16"/>
    </row>
    <row r="831" ht="14.25" customHeight="1">
      <c r="L831" s="16"/>
    </row>
    <row r="832" ht="14.25" customHeight="1">
      <c r="L832" s="16"/>
    </row>
    <row r="833" ht="14.25" customHeight="1">
      <c r="L833" s="16"/>
    </row>
    <row r="834" ht="14.25" customHeight="1">
      <c r="L834" s="16"/>
    </row>
    <row r="835" ht="14.25" customHeight="1">
      <c r="L835" s="16"/>
    </row>
    <row r="836" ht="14.25" customHeight="1">
      <c r="L836" s="16"/>
    </row>
    <row r="837" ht="14.25" customHeight="1">
      <c r="L837" s="16"/>
    </row>
    <row r="838" ht="14.25" customHeight="1">
      <c r="L838" s="16"/>
    </row>
    <row r="839" ht="14.25" customHeight="1">
      <c r="L839" s="16"/>
    </row>
    <row r="840" ht="14.25" customHeight="1">
      <c r="L840" s="16"/>
    </row>
    <row r="841" ht="14.25" customHeight="1">
      <c r="L841" s="16"/>
    </row>
    <row r="842" ht="14.25" customHeight="1">
      <c r="L842" s="16"/>
    </row>
    <row r="843" ht="14.25" customHeight="1">
      <c r="L843" s="16"/>
    </row>
    <row r="844" ht="14.25" customHeight="1">
      <c r="L844" s="16"/>
    </row>
    <row r="845" ht="14.25" customHeight="1">
      <c r="L845" s="16"/>
    </row>
    <row r="846" ht="14.25" customHeight="1">
      <c r="L846" s="16"/>
    </row>
    <row r="847" ht="14.25" customHeight="1">
      <c r="L847" s="16"/>
    </row>
    <row r="848" ht="14.25" customHeight="1">
      <c r="L848" s="16"/>
    </row>
    <row r="849" ht="14.25" customHeight="1">
      <c r="L849" s="16"/>
    </row>
    <row r="850" ht="14.25" customHeight="1">
      <c r="L850" s="16"/>
    </row>
    <row r="851" ht="14.25" customHeight="1">
      <c r="L851" s="16"/>
    </row>
    <row r="852" ht="14.25" customHeight="1">
      <c r="L852" s="16"/>
    </row>
    <row r="853" ht="14.25" customHeight="1">
      <c r="L853" s="16"/>
    </row>
    <row r="854" ht="14.25" customHeight="1">
      <c r="L854" s="16"/>
    </row>
    <row r="855" ht="14.25" customHeight="1">
      <c r="L855" s="16"/>
    </row>
    <row r="856" ht="14.25" customHeight="1">
      <c r="L856" s="16"/>
    </row>
    <row r="857" ht="14.25" customHeight="1">
      <c r="L857" s="16"/>
    </row>
    <row r="858" ht="14.25" customHeight="1">
      <c r="L858" s="16"/>
    </row>
    <row r="859" ht="14.25" customHeight="1">
      <c r="L859" s="16"/>
    </row>
    <row r="860" ht="14.25" customHeight="1">
      <c r="L860" s="16"/>
    </row>
    <row r="861" ht="14.25" customHeight="1">
      <c r="L861" s="16"/>
    </row>
    <row r="862" ht="14.25" customHeight="1">
      <c r="L862" s="16"/>
    </row>
    <row r="863" ht="14.25" customHeight="1">
      <c r="L863" s="16"/>
    </row>
    <row r="864" ht="14.25" customHeight="1">
      <c r="L864" s="16"/>
    </row>
    <row r="865" ht="14.25" customHeight="1">
      <c r="L865" s="16"/>
    </row>
    <row r="866" ht="14.25" customHeight="1">
      <c r="L866" s="16"/>
    </row>
    <row r="867" ht="14.25" customHeight="1">
      <c r="L867" s="16"/>
    </row>
    <row r="868" ht="14.25" customHeight="1">
      <c r="L868" s="16"/>
    </row>
    <row r="869" ht="14.25" customHeight="1">
      <c r="L869" s="16"/>
    </row>
    <row r="870" ht="14.25" customHeight="1">
      <c r="L870" s="16"/>
    </row>
    <row r="871" ht="14.25" customHeight="1">
      <c r="L871" s="16"/>
    </row>
    <row r="872" ht="14.25" customHeight="1">
      <c r="L872" s="16"/>
    </row>
    <row r="873" ht="14.25" customHeight="1">
      <c r="L873" s="16"/>
    </row>
    <row r="874" ht="14.25" customHeight="1">
      <c r="L874" s="16"/>
    </row>
    <row r="875" ht="14.25" customHeight="1">
      <c r="L875" s="16"/>
    </row>
    <row r="876" ht="14.25" customHeight="1">
      <c r="L876" s="16"/>
    </row>
    <row r="877" ht="14.25" customHeight="1">
      <c r="L877" s="16"/>
    </row>
    <row r="878" ht="14.25" customHeight="1">
      <c r="L878" s="16"/>
    </row>
    <row r="879" ht="14.25" customHeight="1">
      <c r="L879" s="16"/>
    </row>
    <row r="880" ht="14.25" customHeight="1">
      <c r="L880" s="16"/>
    </row>
    <row r="881" ht="14.25" customHeight="1">
      <c r="L881" s="16"/>
    </row>
    <row r="882" ht="14.25" customHeight="1">
      <c r="L882" s="16"/>
    </row>
    <row r="883" ht="14.25" customHeight="1">
      <c r="L883" s="16"/>
    </row>
    <row r="884" ht="14.25" customHeight="1">
      <c r="L884" s="16"/>
    </row>
    <row r="885" ht="14.25" customHeight="1">
      <c r="L885" s="16"/>
    </row>
    <row r="886" ht="14.25" customHeight="1">
      <c r="L886" s="16"/>
    </row>
    <row r="887" ht="14.25" customHeight="1">
      <c r="L887" s="16"/>
    </row>
    <row r="888" ht="14.25" customHeight="1">
      <c r="L888" s="16"/>
    </row>
    <row r="889" ht="14.25" customHeight="1">
      <c r="L889" s="16"/>
    </row>
    <row r="890" ht="14.25" customHeight="1">
      <c r="L890" s="16"/>
    </row>
    <row r="891" ht="14.25" customHeight="1">
      <c r="L891" s="16"/>
    </row>
    <row r="892" ht="14.25" customHeight="1">
      <c r="L892" s="16"/>
    </row>
    <row r="893" ht="14.25" customHeight="1">
      <c r="L893" s="16"/>
    </row>
    <row r="894" ht="14.25" customHeight="1">
      <c r="L894" s="16"/>
    </row>
    <row r="895" ht="14.25" customHeight="1">
      <c r="L895" s="16"/>
    </row>
    <row r="896" ht="14.25" customHeight="1">
      <c r="L896" s="16"/>
    </row>
    <row r="897" ht="14.25" customHeight="1">
      <c r="L897" s="16"/>
    </row>
    <row r="898" ht="14.25" customHeight="1">
      <c r="L898" s="16"/>
    </row>
    <row r="899" ht="14.25" customHeight="1">
      <c r="L899" s="16"/>
    </row>
    <row r="900" ht="14.25" customHeight="1">
      <c r="L900" s="16"/>
    </row>
    <row r="901" ht="14.25" customHeight="1">
      <c r="L901" s="16"/>
    </row>
    <row r="902" ht="14.25" customHeight="1">
      <c r="L902" s="16"/>
    </row>
    <row r="903" ht="14.25" customHeight="1">
      <c r="L903" s="16"/>
    </row>
    <row r="904" ht="14.25" customHeight="1">
      <c r="L904" s="16"/>
    </row>
    <row r="905" ht="14.25" customHeight="1">
      <c r="L905" s="16"/>
    </row>
    <row r="906" ht="14.25" customHeight="1">
      <c r="L906" s="16"/>
    </row>
    <row r="907" ht="14.25" customHeight="1">
      <c r="L907" s="16"/>
    </row>
    <row r="908" ht="14.25" customHeight="1">
      <c r="L908" s="16"/>
    </row>
    <row r="909" ht="14.25" customHeight="1">
      <c r="L909" s="16"/>
    </row>
    <row r="910" ht="14.25" customHeight="1">
      <c r="L910" s="16"/>
    </row>
    <row r="911" ht="14.25" customHeight="1">
      <c r="L911" s="16"/>
    </row>
    <row r="912" ht="14.25" customHeight="1">
      <c r="L912" s="16"/>
    </row>
    <row r="913" ht="14.25" customHeight="1">
      <c r="L913" s="16"/>
    </row>
    <row r="914" ht="14.25" customHeight="1">
      <c r="L914" s="16"/>
    </row>
    <row r="915" ht="14.25" customHeight="1">
      <c r="L915" s="16"/>
    </row>
    <row r="916" ht="14.25" customHeight="1">
      <c r="L916" s="16"/>
    </row>
    <row r="917" ht="14.25" customHeight="1">
      <c r="L917" s="16"/>
    </row>
    <row r="918" ht="14.25" customHeight="1">
      <c r="L918" s="16"/>
    </row>
    <row r="919" ht="14.25" customHeight="1">
      <c r="L919" s="16"/>
    </row>
    <row r="920" ht="14.25" customHeight="1">
      <c r="L920" s="16"/>
    </row>
    <row r="921" ht="14.25" customHeight="1">
      <c r="L921" s="16"/>
    </row>
    <row r="922" ht="14.25" customHeight="1">
      <c r="L922" s="16"/>
    </row>
    <row r="923" ht="14.25" customHeight="1">
      <c r="L923" s="16"/>
    </row>
    <row r="924" ht="14.25" customHeight="1">
      <c r="L924" s="16"/>
    </row>
    <row r="925" ht="14.25" customHeight="1">
      <c r="L925" s="16"/>
    </row>
    <row r="926" ht="14.25" customHeight="1">
      <c r="L926" s="16"/>
    </row>
    <row r="927" ht="14.25" customHeight="1">
      <c r="L927" s="16"/>
    </row>
    <row r="928" ht="14.25" customHeight="1">
      <c r="L928" s="16"/>
    </row>
    <row r="929" ht="14.25" customHeight="1">
      <c r="L929" s="16"/>
    </row>
    <row r="930" ht="14.25" customHeight="1">
      <c r="L930" s="16"/>
    </row>
    <row r="931" ht="14.25" customHeight="1">
      <c r="L931" s="16"/>
    </row>
    <row r="932" ht="14.25" customHeight="1">
      <c r="L932" s="16"/>
    </row>
    <row r="933" ht="14.25" customHeight="1">
      <c r="L933" s="16"/>
    </row>
    <row r="934" ht="14.25" customHeight="1">
      <c r="L934" s="16"/>
    </row>
    <row r="935" ht="14.25" customHeight="1">
      <c r="L935" s="16"/>
    </row>
    <row r="936" ht="14.25" customHeight="1">
      <c r="L936" s="16"/>
    </row>
    <row r="937" ht="14.25" customHeight="1">
      <c r="L937" s="16"/>
    </row>
    <row r="938" ht="14.25" customHeight="1">
      <c r="L938" s="16"/>
    </row>
    <row r="939" ht="14.25" customHeight="1">
      <c r="L939" s="16"/>
    </row>
    <row r="940" ht="14.25" customHeight="1">
      <c r="L940" s="16"/>
    </row>
    <row r="941" ht="14.25" customHeight="1">
      <c r="L941" s="16"/>
    </row>
    <row r="942" ht="14.25" customHeight="1">
      <c r="L942" s="16"/>
    </row>
    <row r="943" ht="14.25" customHeight="1">
      <c r="L943" s="16"/>
    </row>
    <row r="944" ht="14.25" customHeight="1">
      <c r="L944" s="16"/>
    </row>
    <row r="945" ht="14.25" customHeight="1">
      <c r="L945" s="16"/>
    </row>
    <row r="946" ht="14.25" customHeight="1">
      <c r="L946" s="16"/>
    </row>
    <row r="947" ht="14.25" customHeight="1">
      <c r="L947" s="16"/>
    </row>
    <row r="948" ht="14.25" customHeight="1">
      <c r="L948" s="16"/>
    </row>
    <row r="949" ht="14.25" customHeight="1">
      <c r="L949" s="16"/>
    </row>
    <row r="950" ht="14.25" customHeight="1">
      <c r="L950" s="16"/>
    </row>
    <row r="951" ht="14.25" customHeight="1">
      <c r="L951" s="16"/>
    </row>
    <row r="952" ht="14.25" customHeight="1">
      <c r="L952" s="16"/>
    </row>
    <row r="953" ht="14.25" customHeight="1">
      <c r="L953" s="16"/>
    </row>
    <row r="954" ht="14.25" customHeight="1">
      <c r="L954" s="16"/>
    </row>
    <row r="955" ht="14.25" customHeight="1">
      <c r="L955" s="16"/>
    </row>
    <row r="956" ht="14.25" customHeight="1">
      <c r="L956" s="16"/>
    </row>
    <row r="957" ht="14.25" customHeight="1">
      <c r="L957" s="16"/>
    </row>
    <row r="958" ht="14.25" customHeight="1">
      <c r="L958" s="16"/>
    </row>
    <row r="959" ht="14.25" customHeight="1">
      <c r="L959" s="16"/>
    </row>
    <row r="960" ht="14.25" customHeight="1">
      <c r="L960" s="16"/>
    </row>
    <row r="961" ht="14.25" customHeight="1">
      <c r="L961" s="16"/>
    </row>
    <row r="962" ht="14.25" customHeight="1">
      <c r="L962" s="16"/>
    </row>
    <row r="963" ht="14.25" customHeight="1">
      <c r="L963" s="16"/>
    </row>
    <row r="964" ht="14.25" customHeight="1">
      <c r="L964" s="16"/>
    </row>
    <row r="965" ht="14.25" customHeight="1">
      <c r="L965" s="16"/>
    </row>
    <row r="966" ht="14.25" customHeight="1">
      <c r="L966" s="16"/>
    </row>
    <row r="967" ht="14.25" customHeight="1">
      <c r="L967" s="16"/>
    </row>
    <row r="968" ht="14.25" customHeight="1">
      <c r="L968" s="16"/>
    </row>
    <row r="969" ht="14.25" customHeight="1">
      <c r="L969" s="16"/>
    </row>
    <row r="970" ht="14.25" customHeight="1">
      <c r="L970" s="16"/>
    </row>
    <row r="971" ht="14.25" customHeight="1">
      <c r="L971" s="16"/>
    </row>
    <row r="972" ht="14.25" customHeight="1">
      <c r="L972" s="16"/>
    </row>
    <row r="973" ht="14.25" customHeight="1">
      <c r="L973" s="16"/>
    </row>
    <row r="974" ht="14.25" customHeight="1">
      <c r="L974" s="16"/>
    </row>
    <row r="975" ht="14.25" customHeight="1">
      <c r="L975" s="16"/>
    </row>
    <row r="976" ht="14.25" customHeight="1">
      <c r="L976" s="16"/>
    </row>
    <row r="977" ht="14.25" customHeight="1">
      <c r="L977" s="16"/>
    </row>
    <row r="978" ht="14.25" customHeight="1">
      <c r="L978" s="16"/>
    </row>
    <row r="979" ht="14.25" customHeight="1">
      <c r="L979" s="16"/>
    </row>
    <row r="980" ht="14.25" customHeight="1">
      <c r="L980" s="16"/>
    </row>
    <row r="981" ht="14.25" customHeight="1">
      <c r="L981" s="16"/>
    </row>
    <row r="982" ht="14.25" customHeight="1">
      <c r="L982" s="16"/>
    </row>
    <row r="983" ht="14.25" customHeight="1">
      <c r="L983" s="16"/>
    </row>
    <row r="984" ht="14.25" customHeight="1">
      <c r="L984" s="16"/>
    </row>
    <row r="985" ht="14.25" customHeight="1">
      <c r="L985" s="16"/>
    </row>
    <row r="986" ht="14.25" customHeight="1">
      <c r="L986" s="16"/>
    </row>
    <row r="987" ht="14.25" customHeight="1">
      <c r="L987" s="16"/>
    </row>
    <row r="988" ht="14.25" customHeight="1">
      <c r="L988" s="16"/>
    </row>
    <row r="989" ht="14.25" customHeight="1">
      <c r="L989" s="16"/>
    </row>
    <row r="990" ht="14.25" customHeight="1">
      <c r="L990" s="16"/>
    </row>
    <row r="991" ht="14.25" customHeight="1">
      <c r="L991" s="16"/>
    </row>
    <row r="992" ht="14.25" customHeight="1">
      <c r="L992" s="16"/>
    </row>
    <row r="993" ht="14.25" customHeight="1">
      <c r="L993" s="16"/>
    </row>
    <row r="994" ht="14.25" customHeight="1">
      <c r="L994" s="16"/>
    </row>
    <row r="995" ht="14.25" customHeight="1">
      <c r="L995" s="16"/>
    </row>
    <row r="996" ht="14.25" customHeight="1">
      <c r="L996" s="16"/>
    </row>
    <row r="997" ht="14.25" customHeight="1">
      <c r="L997" s="16"/>
    </row>
    <row r="998" ht="14.25" customHeight="1">
      <c r="L998" s="16"/>
    </row>
    <row r="999" ht="14.25" customHeight="1">
      <c r="L999" s="16"/>
    </row>
    <row r="1000" ht="14.25" customHeight="1">
      <c r="L1000" s="16"/>
    </row>
    <row r="1001" ht="14.25" customHeight="1">
      <c r="L1001" s="16"/>
    </row>
    <row r="1002" ht="14.25" customHeight="1">
      <c r="L1002" s="16"/>
    </row>
    <row r="1003" ht="14.25" customHeight="1">
      <c r="L1003" s="16"/>
    </row>
    <row r="1004" ht="14.25" customHeight="1">
      <c r="L1004" s="16"/>
    </row>
    <row r="1005" ht="14.25" customHeight="1">
      <c r="L1005" s="16"/>
    </row>
    <row r="1006" ht="14.25" customHeight="1">
      <c r="L1006" s="16"/>
    </row>
    <row r="1007" ht="14.25" customHeight="1">
      <c r="L1007" s="16"/>
    </row>
    <row r="1008" ht="14.25" customHeight="1">
      <c r="L1008" s="16"/>
    </row>
    <row r="1009" ht="14.25" customHeight="1">
      <c r="L1009" s="16"/>
    </row>
  </sheetData>
  <mergeCells count="30">
    <mergeCell ref="A1:B2"/>
    <mergeCell ref="C1:G2"/>
    <mergeCell ref="H1:H2"/>
    <mergeCell ref="I1:I2"/>
    <mergeCell ref="A3:A8"/>
    <mergeCell ref="G8:I9"/>
    <mergeCell ref="A10:B11"/>
    <mergeCell ref="I10:I11"/>
    <mergeCell ref="A12:A17"/>
    <mergeCell ref="A21:A26"/>
    <mergeCell ref="A31:A36"/>
    <mergeCell ref="A41:A46"/>
    <mergeCell ref="A19:B20"/>
    <mergeCell ref="A29:B30"/>
    <mergeCell ref="A39:B40"/>
    <mergeCell ref="C29:G30"/>
    <mergeCell ref="H29:H30"/>
    <mergeCell ref="I29:I30"/>
    <mergeCell ref="G37:I38"/>
    <mergeCell ref="C39:G40"/>
    <mergeCell ref="H39:H40"/>
    <mergeCell ref="I39:I40"/>
    <mergeCell ref="G47:I48"/>
    <mergeCell ref="C10:G11"/>
    <mergeCell ref="H10:H11"/>
    <mergeCell ref="G17:I18"/>
    <mergeCell ref="C19:G20"/>
    <mergeCell ref="H19:H20"/>
    <mergeCell ref="I19:I20"/>
    <mergeCell ref="G27:I28"/>
  </mergeCells>
  <conditionalFormatting sqref="G24:I24 G34:I34 G44:I44">
    <cfRule type="colorScale" priority="1">
      <colorScale>
        <cfvo type="min"/>
        <cfvo type="max"/>
        <color rgb="FFFFFFFF"/>
        <color rgb="FFFFFF00"/>
      </colorScale>
    </cfRule>
  </conditionalFormatting>
  <conditionalFormatting sqref="G6:I6 G15:I15">
    <cfRule type="colorScale" priority="2">
      <colorScale>
        <cfvo type="min"/>
        <cfvo type="max"/>
        <color rgb="FFFFFFFF"/>
        <color rgb="FF00FF00"/>
      </colorScale>
    </cfRule>
  </conditionalFormatting>
  <conditionalFormatting sqref="G46:I46">
    <cfRule type="colorScale" priority="3">
      <colorScale>
        <cfvo type="min"/>
        <cfvo type="max"/>
        <color rgb="FFFFFFFF"/>
        <color rgb="FF00FF00"/>
      </colorScale>
    </cfRule>
  </conditionalFormatting>
  <conditionalFormatting sqref="G36:I36">
    <cfRule type="colorScale" priority="4">
      <colorScale>
        <cfvo type="min"/>
        <cfvo type="max"/>
        <color rgb="FFFFFFFF"/>
        <color rgb="FF00FF00"/>
      </colorScale>
    </cfRule>
  </conditionalFormatting>
  <conditionalFormatting sqref="G35:I35">
    <cfRule type="colorScale" priority="5">
      <colorScale>
        <cfvo type="min"/>
        <cfvo type="max"/>
        <color rgb="FFFFFFFF"/>
        <color rgb="FFFFFF00"/>
      </colorScale>
    </cfRule>
  </conditionalFormatting>
  <conditionalFormatting sqref="G25:I25">
    <cfRule type="colorScale" priority="6">
      <colorScale>
        <cfvo type="min"/>
        <cfvo type="max"/>
        <color rgb="FFFFFFFF"/>
        <color rgb="FFFFFF00"/>
      </colorScale>
    </cfRule>
  </conditionalFormatting>
  <conditionalFormatting sqref="G26:I26">
    <cfRule type="colorScale" priority="7">
      <colorScale>
        <cfvo type="min"/>
        <cfvo type="max"/>
        <color rgb="FFFFFFFF"/>
        <color rgb="FF00FF00"/>
      </colorScale>
    </cfRule>
  </conditionalFormatting>
  <conditionalFormatting sqref="G45:I45">
    <cfRule type="colorScale" priority="8">
      <colorScale>
        <cfvo type="min"/>
        <cfvo type="max"/>
        <color rgb="FFFFFFFF"/>
        <color rgb="FFFFFF00"/>
      </colorScale>
    </cfRule>
  </conditionalFormatting>
  <conditionalFormatting sqref="G5:I5">
    <cfRule type="colorScale" priority="9">
      <colorScale>
        <cfvo type="min"/>
        <cfvo type="max"/>
        <color rgb="FFFFFFFF"/>
        <color rgb="FF00FF00"/>
      </colorScale>
    </cfRule>
  </conditionalFormatting>
  <conditionalFormatting sqref="G14:I14">
    <cfRule type="colorScale" priority="10">
      <colorScale>
        <cfvo type="min"/>
        <cfvo type="max"/>
        <color rgb="FFFFFFFF"/>
        <color rgb="FF00FF00"/>
      </colorScale>
    </cfRule>
  </conditionalFormatting>
  <conditionalFormatting sqref="G7:I7">
    <cfRule type="colorScale" priority="11">
      <colorScale>
        <cfvo type="min"/>
        <cfvo type="max"/>
        <color rgb="FFFFFFFF"/>
        <color rgb="FFFFFF00"/>
      </colorScale>
    </cfRule>
  </conditionalFormatting>
  <conditionalFormatting sqref="G16:I16">
    <cfRule type="colorScale" priority="12">
      <colorScale>
        <cfvo type="min"/>
        <cfvo type="max"/>
        <color rgb="FFFFFFFF"/>
        <color rgb="FFFFFF00"/>
      </colorScale>
    </cfRule>
  </conditionalFormatting>
  <printOptions/>
  <pageMargins bottom="0.75" footer="0.0" header="0.0" left="0.7" right="0.7" top="0.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0"/>
  <cols>
    <col customWidth="1" min="1" max="1" width="16.75"/>
    <col customWidth="1" min="2" max="2" width="19.5"/>
    <col customWidth="1" min="3" max="6" width="6.13"/>
    <col customWidth="1" min="7" max="10" width="18.38"/>
    <col customWidth="1" min="11" max="11" width="16.5"/>
    <col customWidth="1" min="12" max="12" width="25.25"/>
    <col customWidth="1" min="13" max="13" width="7.5"/>
    <col customWidth="1" min="17" max="17" width="25.25"/>
  </cols>
  <sheetData>
    <row r="1">
      <c r="A1" s="47" t="s">
        <v>141</v>
      </c>
      <c r="C1" s="37" t="s">
        <v>142</v>
      </c>
      <c r="H1" s="3" t="s">
        <v>143</v>
      </c>
      <c r="I1" s="3" t="s">
        <v>144</v>
      </c>
      <c r="J1" s="3" t="s">
        <v>145</v>
      </c>
      <c r="K1" s="63"/>
      <c r="L1" s="64" t="s">
        <v>5</v>
      </c>
      <c r="M1" s="65"/>
      <c r="Q1" s="64"/>
      <c r="R1" s="64"/>
    </row>
    <row r="2">
      <c r="A2" s="66"/>
      <c r="B2" s="66"/>
      <c r="C2" s="8"/>
      <c r="D2" s="8"/>
      <c r="E2" s="8"/>
      <c r="F2" s="8"/>
      <c r="G2" s="8"/>
      <c r="H2" s="8"/>
      <c r="I2" s="8"/>
      <c r="J2" s="8"/>
      <c r="K2" s="63"/>
      <c r="L2" s="13" t="s">
        <v>146</v>
      </c>
      <c r="M2" s="39">
        <v>0.824</v>
      </c>
    </row>
    <row r="3">
      <c r="A3" s="67"/>
      <c r="B3" s="68" t="s">
        <v>110</v>
      </c>
      <c r="C3" s="63"/>
      <c r="D3" s="63"/>
      <c r="E3" s="63"/>
      <c r="F3" s="63"/>
      <c r="G3" s="63"/>
      <c r="H3" s="13">
        <v>3.2</v>
      </c>
      <c r="I3" s="13">
        <v>2.0</v>
      </c>
      <c r="J3" s="72">
        <v>1.2</v>
      </c>
      <c r="L3" s="72" t="s">
        <v>140</v>
      </c>
      <c r="M3" s="74">
        <f>$M$2*1.4</f>
        <v>1.1536</v>
      </c>
    </row>
    <row r="4">
      <c r="A4" s="45"/>
      <c r="B4" s="78" t="s">
        <v>7</v>
      </c>
      <c r="C4" s="63"/>
      <c r="D4" s="63"/>
      <c r="E4" s="63"/>
      <c r="F4" s="63"/>
      <c r="G4" s="20"/>
      <c r="H4" s="28">
        <f t="shared" ref="H4:J4" si="1">$M$5-$M$5*($M$6)</f>
        <v>12</v>
      </c>
      <c r="I4" s="28">
        <f t="shared" si="1"/>
        <v>12</v>
      </c>
      <c r="J4" s="28">
        <f t="shared" si="1"/>
        <v>12</v>
      </c>
      <c r="K4" s="28"/>
      <c r="L4" s="72" t="s">
        <v>110</v>
      </c>
      <c r="M4" s="77">
        <v>6.0</v>
      </c>
    </row>
    <row r="5">
      <c r="A5" s="45"/>
      <c r="B5" s="78" t="s">
        <v>110</v>
      </c>
      <c r="C5" s="63"/>
      <c r="D5" s="63"/>
      <c r="E5" s="63"/>
      <c r="F5" s="63"/>
      <c r="G5" s="63"/>
      <c r="H5" s="28">
        <f t="shared" ref="H5:J5" si="2">$M$4+H3</f>
        <v>9.2</v>
      </c>
      <c r="I5" s="28">
        <f t="shared" si="2"/>
        <v>8</v>
      </c>
      <c r="J5" s="28">
        <f t="shared" si="2"/>
        <v>7.2</v>
      </c>
      <c r="K5" s="28"/>
      <c r="L5" s="72" t="s">
        <v>147</v>
      </c>
      <c r="M5" s="77">
        <v>12.0</v>
      </c>
    </row>
    <row r="6">
      <c r="A6" s="45"/>
      <c r="B6" s="78" t="s">
        <v>148</v>
      </c>
      <c r="C6" s="63"/>
      <c r="D6" s="63"/>
      <c r="E6" s="63"/>
      <c r="F6" s="63"/>
      <c r="G6" s="20"/>
      <c r="H6" s="20">
        <f t="shared" ref="H6:J6" si="3">H5/H4*100</f>
        <v>76.66666667</v>
      </c>
      <c r="I6" s="20">
        <f t="shared" si="3"/>
        <v>66.66666667</v>
      </c>
      <c r="J6" s="20">
        <f t="shared" si="3"/>
        <v>60</v>
      </c>
      <c r="K6" s="20"/>
      <c r="L6" s="72" t="s">
        <v>149</v>
      </c>
      <c r="M6" s="77">
        <v>0.0</v>
      </c>
    </row>
    <row r="7">
      <c r="A7" s="45"/>
      <c r="B7" s="63"/>
      <c r="C7" s="63"/>
      <c r="D7" s="63"/>
      <c r="E7" s="63"/>
      <c r="F7" s="63"/>
      <c r="G7" s="87" t="s">
        <v>150</v>
      </c>
      <c r="K7" s="20"/>
      <c r="M7" s="16"/>
      <c r="Q7" s="64"/>
      <c r="R7" s="64"/>
    </row>
    <row r="8">
      <c r="A8" s="45"/>
      <c r="B8" s="38"/>
      <c r="C8" s="63"/>
      <c r="D8" s="63"/>
      <c r="E8" s="63"/>
      <c r="F8" s="63"/>
      <c r="K8" s="20"/>
      <c r="M8" s="16"/>
      <c r="Q8" s="64"/>
      <c r="R8" s="64"/>
    </row>
    <row r="9">
      <c r="A9" s="47" t="s">
        <v>151</v>
      </c>
      <c r="C9" s="37" t="s">
        <v>142</v>
      </c>
      <c r="H9" s="3" t="s">
        <v>152</v>
      </c>
      <c r="I9" s="3" t="s">
        <v>153</v>
      </c>
      <c r="J9" s="3" t="s">
        <v>154</v>
      </c>
      <c r="K9" s="63"/>
      <c r="L9" s="64" t="s">
        <v>5</v>
      </c>
      <c r="M9" s="65"/>
      <c r="Q9" s="64"/>
      <c r="R9" s="64"/>
    </row>
    <row r="10">
      <c r="A10" s="66"/>
      <c r="B10" s="66"/>
      <c r="C10" s="8"/>
      <c r="D10" s="8"/>
      <c r="E10" s="8"/>
      <c r="F10" s="8"/>
      <c r="G10" s="8"/>
      <c r="H10" s="8"/>
      <c r="I10" s="8"/>
      <c r="J10" s="8"/>
      <c r="K10" s="63"/>
      <c r="L10" s="13" t="s">
        <v>138</v>
      </c>
      <c r="M10" s="39">
        <v>4.225</v>
      </c>
    </row>
    <row r="11">
      <c r="A11" s="67"/>
      <c r="B11" s="68" t="s">
        <v>7</v>
      </c>
      <c r="C11" s="63"/>
      <c r="D11" s="63"/>
      <c r="E11" s="63"/>
      <c r="F11" s="63"/>
      <c r="G11" s="63"/>
      <c r="H11" s="72">
        <v>0.24</v>
      </c>
      <c r="I11" s="73">
        <v>0.2</v>
      </c>
      <c r="J11" s="72">
        <v>0.16</v>
      </c>
      <c r="K11" s="63"/>
      <c r="L11" s="72" t="s">
        <v>140</v>
      </c>
      <c r="M11" s="74">
        <f>$M$10*1.2</f>
        <v>5.07</v>
      </c>
    </row>
    <row r="12">
      <c r="A12" s="45"/>
      <c r="B12" s="78" t="s">
        <v>7</v>
      </c>
      <c r="H12" s="88">
        <f t="shared" ref="H12:J12" si="4">$M$12-$M$12*($M$13+H11)</f>
        <v>5.52</v>
      </c>
      <c r="I12" s="88">
        <f t="shared" si="4"/>
        <v>6</v>
      </c>
      <c r="J12" s="88">
        <f t="shared" si="4"/>
        <v>6.48</v>
      </c>
      <c r="K12" s="28"/>
      <c r="L12" s="72" t="s">
        <v>147</v>
      </c>
      <c r="M12" s="77">
        <v>12.0</v>
      </c>
    </row>
    <row r="13">
      <c r="A13" s="45"/>
      <c r="B13" s="63"/>
      <c r="C13" s="63"/>
      <c r="D13" s="63"/>
      <c r="E13" s="63"/>
      <c r="F13" s="63"/>
      <c r="G13" s="87" t="s">
        <v>155</v>
      </c>
      <c r="K13" s="20"/>
      <c r="L13" s="72" t="s">
        <v>149</v>
      </c>
      <c r="M13" s="77">
        <v>0.3</v>
      </c>
    </row>
    <row r="14">
      <c r="A14" s="45"/>
      <c r="B14" s="63"/>
      <c r="C14" s="63"/>
      <c r="D14" s="63"/>
      <c r="E14" s="63"/>
      <c r="F14" s="63"/>
      <c r="K14" s="20"/>
      <c r="M14" s="16"/>
    </row>
    <row r="15">
      <c r="A15" s="45"/>
      <c r="B15" s="63"/>
      <c r="C15" s="63"/>
      <c r="D15" s="63"/>
      <c r="E15" s="63"/>
      <c r="F15" s="63"/>
      <c r="G15" s="20" t="str">
        <f>G12</f>
        <v/>
      </c>
      <c r="H15" s="20"/>
      <c r="I15" s="20"/>
      <c r="J15" s="64"/>
      <c r="M15" s="16"/>
      <c r="Q15" s="64"/>
      <c r="R15" s="64"/>
    </row>
    <row r="16">
      <c r="A16" s="45"/>
      <c r="B16" s="64"/>
      <c r="C16" s="79"/>
      <c r="D16" s="79"/>
      <c r="E16" s="79"/>
      <c r="F16" s="79"/>
      <c r="J16" s="82"/>
      <c r="M16" s="16"/>
      <c r="Q16" s="64"/>
      <c r="R16" s="64"/>
    </row>
    <row r="17">
      <c r="A17" s="47" t="s">
        <v>156</v>
      </c>
      <c r="C17" s="37" t="s">
        <v>157</v>
      </c>
      <c r="H17" s="3" t="s">
        <v>118</v>
      </c>
      <c r="I17" s="3" t="s">
        <v>143</v>
      </c>
      <c r="J17" s="37" t="s">
        <v>80</v>
      </c>
      <c r="K17" s="63"/>
      <c r="L17" s="64" t="s">
        <v>5</v>
      </c>
      <c r="M17" s="65"/>
      <c r="Q17" s="64"/>
      <c r="R17" s="64"/>
    </row>
    <row r="18">
      <c r="A18" s="66"/>
      <c r="B18" s="66"/>
      <c r="C18" s="8"/>
      <c r="D18" s="8"/>
      <c r="E18" s="8"/>
      <c r="F18" s="8"/>
      <c r="G18" s="8"/>
      <c r="H18" s="8"/>
      <c r="I18" s="8"/>
      <c r="J18" s="8"/>
      <c r="K18" s="63"/>
      <c r="L18" s="13" t="s">
        <v>158</v>
      </c>
      <c r="M18" s="39">
        <v>6.6</v>
      </c>
    </row>
    <row r="19">
      <c r="A19" s="67"/>
      <c r="B19" s="68" t="s">
        <v>7</v>
      </c>
      <c r="C19" s="89"/>
      <c r="D19" s="70"/>
      <c r="E19" s="70"/>
      <c r="F19" s="70"/>
      <c r="G19" s="71"/>
      <c r="H19" s="72">
        <v>0.06</v>
      </c>
      <c r="I19" s="73"/>
      <c r="J19" s="13">
        <v>0.08</v>
      </c>
      <c r="L19" s="72" t="s">
        <v>159</v>
      </c>
      <c r="M19" s="74">
        <f>$M$18*1.5</f>
        <v>9.9</v>
      </c>
    </row>
    <row r="20">
      <c r="A20" s="45"/>
      <c r="B20" s="68" t="s">
        <v>90</v>
      </c>
      <c r="C20" s="89">
        <v>0.8</v>
      </c>
      <c r="D20" s="89">
        <v>0.8</v>
      </c>
      <c r="E20" s="89">
        <v>0.8</v>
      </c>
      <c r="F20" s="89">
        <v>0.8</v>
      </c>
      <c r="G20" s="71">
        <f t="shared" ref="G20:G21" si="5">SUM(C20:F20)</f>
        <v>3.2</v>
      </c>
      <c r="H20" s="73">
        <v>0.8</v>
      </c>
      <c r="I20" s="72">
        <v>3.2</v>
      </c>
      <c r="K20" s="63"/>
      <c r="L20" s="72" t="s">
        <v>7</v>
      </c>
      <c r="M20" s="77">
        <v>20.0</v>
      </c>
    </row>
    <row r="21">
      <c r="A21" s="45"/>
      <c r="B21" s="68" t="s">
        <v>17</v>
      </c>
      <c r="C21" s="90">
        <v>0.13</v>
      </c>
      <c r="D21" s="79"/>
      <c r="E21" s="79"/>
      <c r="F21" s="79"/>
      <c r="G21" s="63">
        <f t="shared" si="5"/>
        <v>0.13</v>
      </c>
      <c r="H21" s="39">
        <v>0.13</v>
      </c>
      <c r="I21" s="20"/>
      <c r="L21" s="72" t="s">
        <v>160</v>
      </c>
      <c r="M21" s="77">
        <v>0.2</v>
      </c>
    </row>
    <row r="22">
      <c r="A22" s="45"/>
      <c r="B22" s="78" t="s">
        <v>7</v>
      </c>
      <c r="C22" s="79"/>
      <c r="D22" s="79"/>
      <c r="E22" s="79"/>
      <c r="F22" s="79"/>
      <c r="G22" s="28">
        <f t="shared" ref="G22:J22" si="6">$M$20-$M$20*($M$21+G19)</f>
        <v>16</v>
      </c>
      <c r="H22" s="28">
        <f t="shared" si="6"/>
        <v>14.8</v>
      </c>
      <c r="I22" s="28">
        <f t="shared" si="6"/>
        <v>16</v>
      </c>
      <c r="J22" s="28">
        <f t="shared" si="6"/>
        <v>14.4</v>
      </c>
      <c r="K22" s="28"/>
      <c r="M22" s="16"/>
      <c r="Q22" s="64"/>
      <c r="R22" s="64"/>
    </row>
    <row r="23">
      <c r="A23" s="45"/>
      <c r="B23" s="17" t="s">
        <v>90</v>
      </c>
      <c r="C23" s="79"/>
      <c r="D23" s="79"/>
      <c r="E23" s="79"/>
      <c r="F23" s="79"/>
      <c r="G23" s="20">
        <f t="shared" ref="G23:J23" si="7">$M$19+G20</f>
        <v>13.1</v>
      </c>
      <c r="H23" s="20">
        <f t="shared" si="7"/>
        <v>10.7</v>
      </c>
      <c r="I23" s="20">
        <f t="shared" si="7"/>
        <v>13.1</v>
      </c>
      <c r="J23" s="20">
        <f t="shared" si="7"/>
        <v>9.9</v>
      </c>
      <c r="K23" s="20"/>
      <c r="M23" s="16"/>
      <c r="Q23" s="64"/>
      <c r="R23" s="64"/>
    </row>
    <row r="24">
      <c r="A24" s="45"/>
      <c r="B24" s="17" t="s">
        <v>148</v>
      </c>
      <c r="C24" s="79"/>
      <c r="D24" s="79"/>
      <c r="E24" s="79"/>
      <c r="F24" s="79"/>
      <c r="G24" s="20">
        <f t="shared" ref="G24:J24" si="8">G23/G22*100</f>
        <v>81.875</v>
      </c>
      <c r="H24" s="20">
        <f t="shared" si="8"/>
        <v>72.2972973</v>
      </c>
      <c r="I24" s="20">
        <f t="shared" si="8"/>
        <v>81.875</v>
      </c>
      <c r="J24" s="20">
        <f t="shared" si="8"/>
        <v>68.75</v>
      </c>
      <c r="K24" s="20"/>
      <c r="M24" s="16"/>
      <c r="Q24" s="64"/>
      <c r="R24" s="64"/>
    </row>
    <row r="25">
      <c r="A25" s="64"/>
      <c r="B25" s="64"/>
      <c r="C25" s="79"/>
      <c r="D25" s="79"/>
      <c r="E25" s="79"/>
      <c r="F25" s="79"/>
      <c r="G25" s="87" t="s">
        <v>161</v>
      </c>
      <c r="K25" s="20"/>
      <c r="M25" s="16"/>
      <c r="Q25" s="64"/>
      <c r="R25" s="64"/>
    </row>
    <row r="26">
      <c r="A26" s="47"/>
      <c r="B26" s="47"/>
      <c r="C26" s="37"/>
      <c r="D26" s="37"/>
      <c r="E26" s="37"/>
      <c r="F26" s="37"/>
      <c r="K26" s="20"/>
      <c r="M26" s="16"/>
      <c r="Q26" s="64"/>
      <c r="R26" s="64"/>
    </row>
    <row r="27">
      <c r="A27" s="47" t="s">
        <v>162</v>
      </c>
      <c r="C27" s="37" t="s">
        <v>163</v>
      </c>
      <c r="H27" s="3" t="s">
        <v>164</v>
      </c>
      <c r="I27" s="3" t="s">
        <v>126</v>
      </c>
      <c r="J27" s="3" t="s">
        <v>89</v>
      </c>
      <c r="L27" s="64" t="s">
        <v>5</v>
      </c>
      <c r="M27" s="65"/>
      <c r="Q27" s="64"/>
      <c r="R27" s="64"/>
    </row>
    <row r="28">
      <c r="A28" s="66"/>
      <c r="B28" s="66"/>
      <c r="C28" s="8"/>
      <c r="D28" s="8"/>
      <c r="E28" s="8"/>
      <c r="F28" s="8"/>
      <c r="G28" s="8"/>
      <c r="H28" s="8"/>
      <c r="I28" s="8"/>
      <c r="J28" s="8"/>
      <c r="L28" s="13" t="s">
        <v>129</v>
      </c>
      <c r="M28" s="39">
        <v>810.0</v>
      </c>
    </row>
    <row r="29">
      <c r="A29" s="67"/>
      <c r="B29" s="68" t="s">
        <v>7</v>
      </c>
      <c r="C29" s="89"/>
      <c r="D29" s="70"/>
      <c r="E29" s="70"/>
      <c r="F29" s="70"/>
      <c r="G29" s="71"/>
      <c r="H29" s="72"/>
      <c r="I29" s="73"/>
      <c r="L29" s="72" t="s">
        <v>109</v>
      </c>
      <c r="M29" s="74">
        <f>$M$28*1.45+100</f>
        <v>1274.5</v>
      </c>
    </row>
    <row r="30">
      <c r="A30" s="45"/>
      <c r="B30" s="68" t="s">
        <v>90</v>
      </c>
      <c r="C30" s="89">
        <v>0.8</v>
      </c>
      <c r="D30" s="76"/>
      <c r="E30" s="76"/>
      <c r="F30" s="76"/>
      <c r="G30" s="71">
        <f t="shared" ref="G30:G31" si="9">SUM(C30:F30)</f>
        <v>0.8</v>
      </c>
      <c r="H30" s="73">
        <v>3.0</v>
      </c>
      <c r="I30" s="72"/>
      <c r="J30" s="13">
        <v>3.2</v>
      </c>
      <c r="L30" s="13" t="s">
        <v>90</v>
      </c>
      <c r="M30" s="39">
        <v>6.5</v>
      </c>
    </row>
    <row r="31">
      <c r="A31" s="45"/>
      <c r="B31" s="68" t="s">
        <v>109</v>
      </c>
      <c r="C31" s="70">
        <v>75.0</v>
      </c>
      <c r="D31" s="70">
        <v>75.0</v>
      </c>
      <c r="E31" s="70">
        <v>75.0</v>
      </c>
      <c r="F31" s="70">
        <v>75.0</v>
      </c>
      <c r="G31" s="63">
        <f t="shared" si="9"/>
        <v>300</v>
      </c>
      <c r="H31" s="20">
        <v>75.0</v>
      </c>
      <c r="I31" s="20">
        <v>300.0</v>
      </c>
      <c r="L31" s="72" t="s">
        <v>7</v>
      </c>
      <c r="M31" s="77">
        <v>20.0</v>
      </c>
    </row>
    <row r="32">
      <c r="A32" s="45"/>
      <c r="B32" s="78" t="s">
        <v>7</v>
      </c>
      <c r="C32" s="79"/>
      <c r="D32" s="79"/>
      <c r="E32" s="79"/>
      <c r="F32" s="79"/>
      <c r="G32" s="91">
        <f t="shared" ref="G32:J32" si="10">$M$31-$M$31*($M$32+G29)</f>
        <v>16</v>
      </c>
      <c r="H32" s="91">
        <f t="shared" si="10"/>
        <v>16</v>
      </c>
      <c r="I32" s="91">
        <f t="shared" si="10"/>
        <v>16</v>
      </c>
      <c r="J32" s="91">
        <f t="shared" si="10"/>
        <v>16</v>
      </c>
      <c r="L32" s="72" t="s">
        <v>160</v>
      </c>
      <c r="M32" s="77">
        <v>0.2</v>
      </c>
    </row>
    <row r="33">
      <c r="A33" s="45"/>
      <c r="B33" s="17" t="s">
        <v>90</v>
      </c>
      <c r="C33" s="79"/>
      <c r="D33" s="79"/>
      <c r="E33" s="79"/>
      <c r="F33" s="79"/>
      <c r="G33" s="91">
        <f t="shared" ref="G33:J33" si="11">$M$30+G30</f>
        <v>7.3</v>
      </c>
      <c r="H33" s="91">
        <f t="shared" si="11"/>
        <v>9.5</v>
      </c>
      <c r="I33" s="91">
        <f t="shared" si="11"/>
        <v>6.5</v>
      </c>
      <c r="J33" s="91">
        <f t="shared" si="11"/>
        <v>9.7</v>
      </c>
      <c r="M33" s="65"/>
      <c r="O33" s="64"/>
    </row>
    <row r="34">
      <c r="A34" s="45"/>
      <c r="B34" s="17" t="s">
        <v>109</v>
      </c>
      <c r="C34" s="79"/>
      <c r="D34" s="79"/>
      <c r="E34" s="79"/>
      <c r="F34" s="79"/>
      <c r="G34" s="20">
        <f t="shared" ref="G34:J34" si="12">$M$29+G31</f>
        <v>1574.5</v>
      </c>
      <c r="H34" s="20">
        <f t="shared" si="12"/>
        <v>1349.5</v>
      </c>
      <c r="I34" s="20">
        <f t="shared" si="12"/>
        <v>1574.5</v>
      </c>
      <c r="J34" s="20">
        <f t="shared" si="12"/>
        <v>1274.5</v>
      </c>
      <c r="M34" s="16"/>
      <c r="O34" s="20"/>
    </row>
    <row r="35">
      <c r="A35" s="92"/>
      <c r="B35" s="17" t="s">
        <v>165</v>
      </c>
      <c r="C35" s="79"/>
      <c r="D35" s="79"/>
      <c r="E35" s="79"/>
      <c r="F35" s="79"/>
      <c r="G35" s="20">
        <f t="shared" ref="G35:J35" si="13">G34/G32</f>
        <v>98.40625</v>
      </c>
      <c r="H35" s="20">
        <f t="shared" si="13"/>
        <v>84.34375</v>
      </c>
      <c r="I35" s="20">
        <f t="shared" si="13"/>
        <v>98.40625</v>
      </c>
      <c r="J35" s="20">
        <f t="shared" si="13"/>
        <v>79.65625</v>
      </c>
      <c r="M35" s="16"/>
      <c r="O35" s="20"/>
      <c r="Q35" s="64"/>
      <c r="R35" s="64"/>
    </row>
    <row r="36">
      <c r="A36" s="92"/>
      <c r="B36" s="17" t="s">
        <v>148</v>
      </c>
      <c r="C36" s="79"/>
      <c r="D36" s="79"/>
      <c r="E36" s="79"/>
      <c r="F36" s="79"/>
      <c r="G36" s="20">
        <f t="shared" ref="G36:J36" si="14">G33/G32*100</f>
        <v>45.625</v>
      </c>
      <c r="H36" s="20">
        <f t="shared" si="14"/>
        <v>59.375</v>
      </c>
      <c r="I36" s="20">
        <f t="shared" si="14"/>
        <v>40.625</v>
      </c>
      <c r="J36" s="20">
        <f t="shared" si="14"/>
        <v>60.625</v>
      </c>
      <c r="M36" s="16"/>
      <c r="O36" s="20"/>
      <c r="Q36" s="64"/>
      <c r="R36" s="64"/>
    </row>
    <row r="37">
      <c r="A37" s="64"/>
      <c r="B37" s="64"/>
      <c r="C37" s="79"/>
      <c r="D37" s="79"/>
      <c r="E37" s="79"/>
      <c r="F37" s="79"/>
      <c r="G37" s="87" t="s">
        <v>166</v>
      </c>
      <c r="K37" s="20"/>
      <c r="L37" s="20"/>
      <c r="M37" s="16"/>
      <c r="O37" s="20"/>
      <c r="Q37" s="64"/>
      <c r="R37" s="64"/>
    </row>
    <row r="38">
      <c r="A38" s="64"/>
      <c r="B38" s="64"/>
      <c r="C38" s="79"/>
      <c r="D38" s="79"/>
      <c r="E38" s="79"/>
      <c r="F38" s="79"/>
      <c r="K38" s="20"/>
      <c r="M38" s="16"/>
      <c r="O38" s="20"/>
      <c r="Q38" s="64"/>
      <c r="R38" s="64"/>
    </row>
    <row r="39">
      <c r="A39" s="47" t="s">
        <v>167</v>
      </c>
      <c r="C39" s="37" t="s">
        <v>168</v>
      </c>
      <c r="H39" s="3" t="s">
        <v>118</v>
      </c>
      <c r="I39" s="3" t="s">
        <v>143</v>
      </c>
      <c r="J39" s="3" t="s">
        <v>144</v>
      </c>
      <c r="K39" s="63"/>
      <c r="L39" s="64" t="s">
        <v>5</v>
      </c>
      <c r="M39" s="65"/>
      <c r="Q39" s="64"/>
      <c r="R39" s="64"/>
    </row>
    <row r="40">
      <c r="A40" s="66"/>
      <c r="B40" s="66"/>
      <c r="C40" s="8"/>
      <c r="D40" s="8"/>
      <c r="E40" s="8"/>
      <c r="F40" s="8"/>
      <c r="G40" s="8"/>
      <c r="H40" s="8"/>
      <c r="I40" s="8"/>
      <c r="J40" s="8"/>
      <c r="K40" s="63"/>
      <c r="L40" s="13" t="s">
        <v>169</v>
      </c>
      <c r="M40" s="39">
        <v>0.498</v>
      </c>
    </row>
    <row r="41">
      <c r="A41" s="67"/>
      <c r="B41" s="68" t="s">
        <v>7</v>
      </c>
      <c r="C41" s="89">
        <v>0.06</v>
      </c>
      <c r="D41" s="70"/>
      <c r="E41" s="70"/>
      <c r="F41" s="70"/>
      <c r="G41" s="71">
        <f t="shared" ref="G41:G43" si="15">SUM(C41:F41)</f>
        <v>0.06</v>
      </c>
      <c r="H41" s="72">
        <v>0.12</v>
      </c>
      <c r="I41" s="73"/>
      <c r="J41" s="64"/>
      <c r="L41" s="72" t="s">
        <v>170</v>
      </c>
      <c r="M41" s="74">
        <f>$M$40*1.5</f>
        <v>0.747</v>
      </c>
    </row>
    <row r="42">
      <c r="A42" s="45"/>
      <c r="B42" s="68" t="s">
        <v>90</v>
      </c>
      <c r="C42" s="89"/>
      <c r="D42" s="89">
        <v>0.8</v>
      </c>
      <c r="E42" s="89">
        <v>0.8</v>
      </c>
      <c r="F42" s="89">
        <v>0.8</v>
      </c>
      <c r="G42" s="71">
        <f t="shared" si="15"/>
        <v>2.4</v>
      </c>
      <c r="H42" s="73"/>
      <c r="I42" s="72">
        <v>3.2</v>
      </c>
      <c r="J42" s="72">
        <v>2.0</v>
      </c>
      <c r="K42" s="63"/>
      <c r="L42" s="13" t="s">
        <v>90</v>
      </c>
      <c r="M42" s="39">
        <v>8.4</v>
      </c>
    </row>
    <row r="43">
      <c r="A43" s="45"/>
      <c r="B43" s="68" t="s">
        <v>17</v>
      </c>
      <c r="C43" s="70">
        <v>0.13</v>
      </c>
      <c r="D43" s="79"/>
      <c r="E43" s="79"/>
      <c r="F43" s="79"/>
      <c r="G43" s="93">
        <f t="shared" si="15"/>
        <v>0.13</v>
      </c>
      <c r="H43" s="39">
        <v>0.13</v>
      </c>
      <c r="I43" s="20"/>
      <c r="J43" s="38"/>
      <c r="L43" s="72" t="s">
        <v>7</v>
      </c>
      <c r="M43" s="77">
        <v>11.1</v>
      </c>
    </row>
    <row r="44">
      <c r="A44" s="45"/>
      <c r="B44" s="78" t="s">
        <v>7</v>
      </c>
      <c r="C44" s="79"/>
      <c r="D44" s="79"/>
      <c r="E44" s="79"/>
      <c r="F44" s="79"/>
      <c r="G44" s="28">
        <f t="shared" ref="G44:J44" si="16">$M$43-$M$43*($M$44+G41)</f>
        <v>8.769</v>
      </c>
      <c r="H44" s="28">
        <f t="shared" si="16"/>
        <v>8.103</v>
      </c>
      <c r="I44" s="28">
        <f t="shared" si="16"/>
        <v>9.435</v>
      </c>
      <c r="J44" s="28">
        <f t="shared" si="16"/>
        <v>9.435</v>
      </c>
      <c r="K44" s="28"/>
      <c r="L44" s="72" t="s">
        <v>160</v>
      </c>
      <c r="M44" s="77">
        <v>0.15</v>
      </c>
    </row>
    <row r="45">
      <c r="A45" s="45"/>
      <c r="B45" s="78" t="s">
        <v>90</v>
      </c>
      <c r="C45" s="79"/>
      <c r="D45" s="79"/>
      <c r="E45" s="79"/>
      <c r="F45" s="79"/>
      <c r="G45" s="91">
        <f t="shared" ref="G45:J45" si="17">$M$42+G42</f>
        <v>10.8</v>
      </c>
      <c r="H45" s="91">
        <f t="shared" si="17"/>
        <v>8.4</v>
      </c>
      <c r="I45" s="91">
        <f t="shared" si="17"/>
        <v>11.6</v>
      </c>
      <c r="J45" s="91">
        <f t="shared" si="17"/>
        <v>10.4</v>
      </c>
      <c r="K45" s="28"/>
      <c r="M45" s="16"/>
    </row>
    <row r="46">
      <c r="A46" s="45"/>
      <c r="B46" s="17" t="s">
        <v>148</v>
      </c>
      <c r="C46" s="63"/>
      <c r="D46" s="63"/>
      <c r="E46" s="63"/>
      <c r="F46" s="63"/>
      <c r="G46" s="20">
        <f t="shared" ref="G46:J46" si="18">G45/G44*100</f>
        <v>123.1611358</v>
      </c>
      <c r="H46" s="20">
        <f t="shared" si="18"/>
        <v>103.6653091</v>
      </c>
      <c r="I46" s="20">
        <f t="shared" si="18"/>
        <v>122.9464759</v>
      </c>
      <c r="J46" s="20">
        <f t="shared" si="18"/>
        <v>110.2278749</v>
      </c>
      <c r="K46" s="20"/>
      <c r="M46" s="16"/>
      <c r="Q46" s="64"/>
      <c r="R46" s="64"/>
    </row>
    <row r="47">
      <c r="A47" s="38"/>
      <c r="B47" s="63"/>
      <c r="C47" s="63"/>
      <c r="D47" s="63"/>
      <c r="E47" s="63"/>
      <c r="F47" s="63"/>
      <c r="G47" s="87" t="s">
        <v>171</v>
      </c>
      <c r="K47" s="20"/>
      <c r="M47" s="16"/>
      <c r="Q47" s="64"/>
      <c r="R47" s="64"/>
    </row>
    <row r="48">
      <c r="A48" s="38"/>
      <c r="B48" s="38"/>
      <c r="C48" s="79"/>
      <c r="D48" s="79"/>
      <c r="E48" s="79"/>
      <c r="F48" s="79"/>
      <c r="K48" s="20"/>
      <c r="M48" s="16"/>
      <c r="Q48" s="64"/>
      <c r="R48" s="64"/>
    </row>
    <row r="49">
      <c r="A49" s="47" t="s">
        <v>172</v>
      </c>
      <c r="C49" s="37" t="s">
        <v>142</v>
      </c>
      <c r="H49" s="3" t="s">
        <v>143</v>
      </c>
      <c r="I49" s="3" t="s">
        <v>144</v>
      </c>
      <c r="J49" s="3" t="s">
        <v>80</v>
      </c>
      <c r="L49" s="64" t="s">
        <v>5</v>
      </c>
      <c r="M49" s="65"/>
      <c r="Q49" s="64"/>
      <c r="R49" s="64"/>
    </row>
    <row r="50">
      <c r="A50" s="66"/>
      <c r="B50" s="66"/>
      <c r="C50" s="8"/>
      <c r="D50" s="8"/>
      <c r="E50" s="8"/>
      <c r="F50" s="8"/>
      <c r="G50" s="8"/>
      <c r="H50" s="8"/>
      <c r="I50" s="8"/>
      <c r="J50" s="8"/>
      <c r="L50" s="13" t="s">
        <v>169</v>
      </c>
      <c r="M50" s="39">
        <v>0.423</v>
      </c>
    </row>
    <row r="51">
      <c r="A51" s="67"/>
      <c r="B51" s="68" t="s">
        <v>7</v>
      </c>
      <c r="C51" s="89"/>
      <c r="D51" s="70"/>
      <c r="E51" s="70"/>
      <c r="F51" s="70"/>
      <c r="G51" s="71"/>
      <c r="H51" s="72"/>
      <c r="I51" s="73"/>
      <c r="J51" s="13">
        <v>0.08</v>
      </c>
      <c r="L51" s="72" t="s">
        <v>170</v>
      </c>
      <c r="M51" s="74">
        <f>$M$50*1.2</f>
        <v>0.5076</v>
      </c>
    </row>
    <row r="52">
      <c r="A52" s="45"/>
      <c r="B52" s="68" t="s">
        <v>90</v>
      </c>
      <c r="C52" s="89"/>
      <c r="D52" s="76"/>
      <c r="E52" s="76"/>
      <c r="F52" s="76"/>
      <c r="G52" s="71"/>
      <c r="H52" s="72">
        <v>3.2</v>
      </c>
      <c r="I52" s="72">
        <v>2.0</v>
      </c>
      <c r="L52" s="13" t="s">
        <v>90</v>
      </c>
      <c r="M52" s="39">
        <v>9.24</v>
      </c>
    </row>
    <row r="53">
      <c r="A53" s="45"/>
      <c r="B53" s="78" t="s">
        <v>7</v>
      </c>
      <c r="C53" s="79"/>
      <c r="D53" s="79"/>
      <c r="E53" s="79"/>
      <c r="F53" s="79"/>
      <c r="G53" s="20"/>
      <c r="H53" s="91">
        <f t="shared" ref="H53:J53" si="19">$M$53-$M$53*($M$54+H51)</f>
        <v>13.3</v>
      </c>
      <c r="I53" s="91">
        <f t="shared" si="19"/>
        <v>13.3</v>
      </c>
      <c r="J53" s="91">
        <f t="shared" si="19"/>
        <v>12.236</v>
      </c>
      <c r="L53" s="72" t="s">
        <v>7</v>
      </c>
      <c r="M53" s="77">
        <v>13.3</v>
      </c>
    </row>
    <row r="54">
      <c r="A54" s="45"/>
      <c r="B54" s="78" t="s">
        <v>90</v>
      </c>
      <c r="C54" s="79"/>
      <c r="D54" s="79"/>
      <c r="E54" s="79"/>
      <c r="F54" s="79"/>
      <c r="G54" s="20"/>
      <c r="H54" s="91">
        <f t="shared" ref="H54:J54" si="20">$M$52+H52</f>
        <v>12.44</v>
      </c>
      <c r="I54" s="91">
        <f t="shared" si="20"/>
        <v>11.24</v>
      </c>
      <c r="J54" s="91">
        <f t="shared" si="20"/>
        <v>9.24</v>
      </c>
      <c r="L54" s="72" t="s">
        <v>160</v>
      </c>
      <c r="M54" s="77">
        <v>0.0</v>
      </c>
    </row>
    <row r="55">
      <c r="A55" s="45"/>
      <c r="B55" s="17" t="s">
        <v>148</v>
      </c>
      <c r="C55" s="79"/>
      <c r="D55" s="79"/>
      <c r="E55" s="79"/>
      <c r="F55" s="79"/>
      <c r="H55" s="20">
        <f t="shared" ref="H55:J55" si="21">H54/H53*100</f>
        <v>93.53383459</v>
      </c>
      <c r="I55" s="20">
        <f t="shared" si="21"/>
        <v>84.5112782</v>
      </c>
      <c r="J55" s="20">
        <f t="shared" si="21"/>
        <v>75.51487414</v>
      </c>
      <c r="M55" s="16"/>
    </row>
    <row r="56">
      <c r="A56" s="45"/>
      <c r="B56" s="64"/>
      <c r="C56" s="79"/>
      <c r="D56" s="79"/>
      <c r="E56" s="79"/>
      <c r="F56" s="79"/>
      <c r="G56" s="87" t="s">
        <v>173</v>
      </c>
      <c r="K56" s="20"/>
      <c r="M56" s="16"/>
      <c r="Q56" s="64"/>
      <c r="R56" s="64"/>
    </row>
    <row r="57">
      <c r="K57" s="20"/>
      <c r="M57" s="16"/>
    </row>
    <row r="58">
      <c r="M58" s="16"/>
    </row>
    <row r="59">
      <c r="M59" s="16"/>
    </row>
    <row r="60">
      <c r="M60" s="16"/>
    </row>
    <row r="61">
      <c r="M61" s="16"/>
    </row>
    <row r="62">
      <c r="M62" s="16"/>
    </row>
    <row r="63">
      <c r="M63" s="16"/>
    </row>
    <row r="64">
      <c r="M64" s="16"/>
    </row>
    <row r="65">
      <c r="M65" s="16"/>
    </row>
    <row r="66">
      <c r="M66" s="16"/>
    </row>
    <row r="67">
      <c r="M67" s="16"/>
    </row>
    <row r="68">
      <c r="M68" s="16"/>
    </row>
    <row r="69">
      <c r="M69" s="16"/>
    </row>
    <row r="70">
      <c r="M70" s="16"/>
    </row>
    <row r="71">
      <c r="M71" s="16"/>
    </row>
    <row r="72">
      <c r="M72" s="16"/>
    </row>
    <row r="73">
      <c r="M73" s="16"/>
    </row>
    <row r="74">
      <c r="M74" s="16"/>
    </row>
    <row r="75">
      <c r="M75" s="16"/>
    </row>
    <row r="76">
      <c r="M76" s="16"/>
    </row>
    <row r="77">
      <c r="M77" s="16"/>
    </row>
    <row r="78">
      <c r="M78" s="16"/>
    </row>
    <row r="79">
      <c r="M79" s="16"/>
    </row>
    <row r="80">
      <c r="M80" s="16"/>
    </row>
    <row r="81">
      <c r="M81" s="16"/>
    </row>
    <row r="82">
      <c r="M82" s="16"/>
    </row>
    <row r="83">
      <c r="M83" s="16"/>
    </row>
    <row r="84">
      <c r="M84" s="16"/>
    </row>
    <row r="85">
      <c r="M85" s="16"/>
    </row>
    <row r="86">
      <c r="M86" s="16"/>
    </row>
    <row r="87">
      <c r="M87" s="16"/>
    </row>
    <row r="88">
      <c r="M88" s="16"/>
    </row>
    <row r="89">
      <c r="M89" s="16"/>
    </row>
    <row r="90">
      <c r="M90" s="16"/>
    </row>
    <row r="91">
      <c r="M91" s="16"/>
    </row>
    <row r="92">
      <c r="M92" s="16"/>
    </row>
    <row r="93">
      <c r="M93" s="16"/>
    </row>
    <row r="94">
      <c r="M94" s="16"/>
    </row>
    <row r="95">
      <c r="M95" s="16"/>
    </row>
    <row r="96">
      <c r="M96" s="16"/>
    </row>
    <row r="97">
      <c r="M97" s="16"/>
    </row>
    <row r="98">
      <c r="M98" s="16"/>
    </row>
    <row r="99">
      <c r="M99" s="16"/>
    </row>
    <row r="100">
      <c r="M100" s="16"/>
    </row>
    <row r="101">
      <c r="M101" s="16"/>
    </row>
    <row r="102">
      <c r="M102" s="16"/>
    </row>
    <row r="103">
      <c r="M103" s="16"/>
    </row>
    <row r="104">
      <c r="M104" s="16"/>
    </row>
    <row r="105">
      <c r="M105" s="16"/>
    </row>
    <row r="106">
      <c r="M106" s="16"/>
    </row>
    <row r="107">
      <c r="M107" s="16"/>
    </row>
    <row r="108">
      <c r="M108" s="16"/>
    </row>
    <row r="109">
      <c r="M109" s="16"/>
    </row>
    <row r="110">
      <c r="M110" s="16"/>
    </row>
    <row r="111">
      <c r="M111" s="16"/>
    </row>
    <row r="112">
      <c r="M112" s="16"/>
    </row>
    <row r="113">
      <c r="M113" s="16"/>
    </row>
    <row r="114">
      <c r="M114" s="16"/>
    </row>
    <row r="115">
      <c r="M115" s="16"/>
    </row>
    <row r="116">
      <c r="M116" s="16"/>
    </row>
    <row r="117">
      <c r="M117" s="16"/>
    </row>
    <row r="118">
      <c r="M118" s="16"/>
    </row>
    <row r="119">
      <c r="M119" s="16"/>
    </row>
    <row r="120">
      <c r="M120" s="16"/>
    </row>
    <row r="121">
      <c r="M121" s="16"/>
    </row>
    <row r="122">
      <c r="M122" s="16"/>
    </row>
    <row r="123">
      <c r="M123" s="16"/>
    </row>
    <row r="124">
      <c r="M124" s="16"/>
    </row>
    <row r="125">
      <c r="M125" s="16"/>
    </row>
    <row r="126">
      <c r="M126" s="16"/>
    </row>
    <row r="127">
      <c r="M127" s="16"/>
    </row>
    <row r="128">
      <c r="M128" s="16"/>
    </row>
    <row r="129">
      <c r="M129" s="16"/>
    </row>
    <row r="130">
      <c r="M130" s="16"/>
    </row>
    <row r="131">
      <c r="M131" s="16"/>
    </row>
    <row r="132">
      <c r="M132" s="16"/>
    </row>
    <row r="133">
      <c r="M133" s="16"/>
    </row>
    <row r="134">
      <c r="M134" s="16"/>
    </row>
    <row r="135">
      <c r="M135" s="16"/>
    </row>
    <row r="136">
      <c r="M136" s="16"/>
    </row>
    <row r="137">
      <c r="M137" s="16"/>
    </row>
    <row r="138">
      <c r="M138" s="16"/>
    </row>
    <row r="139">
      <c r="M139" s="16"/>
    </row>
    <row r="140">
      <c r="M140" s="16"/>
    </row>
    <row r="141">
      <c r="M141" s="16"/>
    </row>
    <row r="142">
      <c r="M142" s="16"/>
    </row>
    <row r="143">
      <c r="M143" s="16"/>
    </row>
    <row r="144">
      <c r="M144" s="16"/>
    </row>
    <row r="145">
      <c r="M145" s="16"/>
    </row>
    <row r="146">
      <c r="M146" s="16"/>
    </row>
    <row r="147">
      <c r="M147" s="16"/>
    </row>
    <row r="148">
      <c r="M148" s="16"/>
    </row>
    <row r="149">
      <c r="M149" s="16"/>
    </row>
    <row r="150">
      <c r="M150" s="16"/>
    </row>
    <row r="151">
      <c r="M151" s="16"/>
    </row>
    <row r="152">
      <c r="M152" s="16"/>
    </row>
    <row r="153">
      <c r="M153" s="16"/>
    </row>
    <row r="154">
      <c r="M154" s="16"/>
    </row>
    <row r="155">
      <c r="M155" s="16"/>
    </row>
    <row r="156">
      <c r="M156" s="16"/>
    </row>
    <row r="157">
      <c r="M157" s="16"/>
    </row>
    <row r="158">
      <c r="M158" s="16"/>
    </row>
    <row r="159">
      <c r="M159" s="16"/>
    </row>
    <row r="160">
      <c r="M160" s="16"/>
    </row>
    <row r="161">
      <c r="M161" s="16"/>
    </row>
    <row r="162">
      <c r="M162" s="16"/>
    </row>
    <row r="163">
      <c r="M163" s="16"/>
    </row>
    <row r="164">
      <c r="M164" s="16"/>
    </row>
    <row r="165">
      <c r="M165" s="16"/>
    </row>
    <row r="166">
      <c r="M166" s="16"/>
    </row>
    <row r="167">
      <c r="M167" s="16"/>
    </row>
    <row r="168">
      <c r="M168" s="16"/>
    </row>
    <row r="169">
      <c r="M169" s="16"/>
    </row>
    <row r="170">
      <c r="M170" s="16"/>
    </row>
    <row r="171">
      <c r="M171" s="16"/>
    </row>
    <row r="172">
      <c r="M172" s="16"/>
    </row>
    <row r="173">
      <c r="M173" s="16"/>
    </row>
    <row r="174">
      <c r="M174" s="16"/>
    </row>
    <row r="175">
      <c r="M175" s="16"/>
    </row>
    <row r="176">
      <c r="M176" s="16"/>
    </row>
    <row r="177">
      <c r="M177" s="16"/>
    </row>
    <row r="178">
      <c r="M178" s="16"/>
    </row>
    <row r="179">
      <c r="M179" s="16"/>
    </row>
    <row r="180">
      <c r="M180" s="16"/>
    </row>
    <row r="181">
      <c r="M181" s="16"/>
    </row>
    <row r="182">
      <c r="M182" s="16"/>
    </row>
    <row r="183">
      <c r="M183" s="16"/>
    </row>
    <row r="184">
      <c r="M184" s="16"/>
    </row>
    <row r="185">
      <c r="M185" s="16"/>
    </row>
    <row r="186">
      <c r="M186" s="16"/>
    </row>
    <row r="187">
      <c r="M187" s="16"/>
    </row>
    <row r="188">
      <c r="M188" s="16"/>
    </row>
    <row r="189">
      <c r="M189" s="16"/>
    </row>
    <row r="190">
      <c r="M190" s="16"/>
    </row>
    <row r="191">
      <c r="M191" s="16"/>
    </row>
    <row r="192">
      <c r="M192" s="16"/>
    </row>
    <row r="193">
      <c r="M193" s="16"/>
    </row>
    <row r="194">
      <c r="M194" s="16"/>
    </row>
    <row r="195">
      <c r="M195" s="16"/>
    </row>
    <row r="196">
      <c r="M196" s="16"/>
    </row>
    <row r="197">
      <c r="M197" s="16"/>
    </row>
    <row r="198">
      <c r="M198" s="16"/>
    </row>
    <row r="199">
      <c r="M199" s="16"/>
    </row>
    <row r="200">
      <c r="M200" s="16"/>
    </row>
    <row r="201">
      <c r="M201" s="16"/>
    </row>
    <row r="202">
      <c r="M202" s="16"/>
    </row>
    <row r="203">
      <c r="M203" s="16"/>
    </row>
    <row r="204">
      <c r="M204" s="16"/>
    </row>
    <row r="205">
      <c r="M205" s="16"/>
    </row>
    <row r="206">
      <c r="M206" s="16"/>
    </row>
    <row r="207">
      <c r="M207" s="16"/>
    </row>
    <row r="208">
      <c r="M208" s="16"/>
    </row>
    <row r="209">
      <c r="M209" s="16"/>
    </row>
    <row r="210">
      <c r="M210" s="16"/>
    </row>
    <row r="211">
      <c r="M211" s="16"/>
    </row>
    <row r="212">
      <c r="M212" s="16"/>
    </row>
    <row r="213">
      <c r="M213" s="16"/>
    </row>
    <row r="214">
      <c r="M214" s="16"/>
    </row>
    <row r="215">
      <c r="M215" s="16"/>
    </row>
    <row r="216">
      <c r="M216" s="16"/>
    </row>
    <row r="217">
      <c r="M217" s="16"/>
    </row>
    <row r="218">
      <c r="M218" s="16"/>
    </row>
    <row r="219">
      <c r="M219" s="16"/>
    </row>
    <row r="220">
      <c r="M220" s="16"/>
    </row>
    <row r="221">
      <c r="M221" s="16"/>
    </row>
    <row r="222">
      <c r="M222" s="16"/>
    </row>
    <row r="223">
      <c r="M223" s="16"/>
    </row>
    <row r="224">
      <c r="M224" s="16"/>
    </row>
    <row r="225">
      <c r="M225" s="16"/>
    </row>
    <row r="226">
      <c r="M226" s="16"/>
    </row>
    <row r="227">
      <c r="M227" s="16"/>
    </row>
    <row r="228">
      <c r="M228" s="16"/>
    </row>
    <row r="229">
      <c r="M229" s="16"/>
    </row>
    <row r="230">
      <c r="M230" s="16"/>
    </row>
    <row r="231">
      <c r="M231" s="16"/>
    </row>
    <row r="232">
      <c r="M232" s="16"/>
    </row>
    <row r="233">
      <c r="M233" s="16"/>
    </row>
    <row r="234">
      <c r="M234" s="16"/>
    </row>
    <row r="235">
      <c r="M235" s="16"/>
    </row>
    <row r="236">
      <c r="M236" s="16"/>
    </row>
    <row r="237">
      <c r="M237" s="16"/>
    </row>
    <row r="238">
      <c r="M238" s="16"/>
    </row>
    <row r="239">
      <c r="M239" s="16"/>
    </row>
    <row r="240">
      <c r="M240" s="16"/>
    </row>
    <row r="241">
      <c r="M241" s="16"/>
    </row>
    <row r="242">
      <c r="M242" s="16"/>
    </row>
    <row r="243">
      <c r="M243" s="16"/>
    </row>
    <row r="244">
      <c r="M244" s="16"/>
    </row>
    <row r="245">
      <c r="M245" s="16"/>
    </row>
    <row r="246">
      <c r="M246" s="16"/>
    </row>
    <row r="247">
      <c r="M247" s="16"/>
    </row>
    <row r="248">
      <c r="M248" s="16"/>
    </row>
    <row r="249">
      <c r="M249" s="16"/>
    </row>
    <row r="250">
      <c r="M250" s="16"/>
    </row>
    <row r="251">
      <c r="M251" s="16"/>
    </row>
    <row r="252">
      <c r="M252" s="16"/>
    </row>
    <row r="253">
      <c r="M253" s="16"/>
    </row>
    <row r="254">
      <c r="M254" s="16"/>
    </row>
    <row r="255">
      <c r="M255" s="16"/>
    </row>
    <row r="256">
      <c r="M256" s="16"/>
    </row>
    <row r="257">
      <c r="M257" s="16"/>
    </row>
    <row r="258">
      <c r="M258" s="16"/>
    </row>
    <row r="259">
      <c r="M259" s="16"/>
    </row>
    <row r="260">
      <c r="M260" s="16"/>
    </row>
    <row r="261">
      <c r="M261" s="16"/>
    </row>
    <row r="262">
      <c r="M262" s="16"/>
    </row>
    <row r="263">
      <c r="M263" s="16"/>
    </row>
    <row r="264">
      <c r="M264" s="16"/>
    </row>
    <row r="265">
      <c r="M265" s="16"/>
    </row>
    <row r="266">
      <c r="M266" s="16"/>
    </row>
    <row r="267">
      <c r="M267" s="16"/>
    </row>
    <row r="268">
      <c r="M268" s="16"/>
    </row>
    <row r="269">
      <c r="M269" s="16"/>
    </row>
    <row r="270">
      <c r="M270" s="16"/>
    </row>
    <row r="271">
      <c r="M271" s="16"/>
    </row>
    <row r="272">
      <c r="M272" s="16"/>
    </row>
    <row r="273">
      <c r="M273" s="16"/>
    </row>
    <row r="274">
      <c r="M274" s="16"/>
    </row>
    <row r="275">
      <c r="M275" s="16"/>
    </row>
    <row r="276">
      <c r="M276" s="16"/>
    </row>
    <row r="277">
      <c r="M277" s="16"/>
    </row>
    <row r="278">
      <c r="M278" s="16"/>
    </row>
    <row r="279">
      <c r="M279" s="16"/>
    </row>
    <row r="280">
      <c r="M280" s="16"/>
    </row>
    <row r="281">
      <c r="M281" s="16"/>
    </row>
    <row r="282">
      <c r="M282" s="16"/>
    </row>
    <row r="283">
      <c r="M283" s="16"/>
    </row>
    <row r="284">
      <c r="M284" s="16"/>
    </row>
    <row r="285">
      <c r="M285" s="16"/>
    </row>
    <row r="286">
      <c r="M286" s="16"/>
    </row>
    <row r="287">
      <c r="M287" s="16"/>
    </row>
    <row r="288">
      <c r="M288" s="16"/>
    </row>
    <row r="289">
      <c r="M289" s="16"/>
    </row>
    <row r="290">
      <c r="M290" s="16"/>
    </row>
    <row r="291">
      <c r="M291" s="16"/>
    </row>
    <row r="292">
      <c r="M292" s="16"/>
    </row>
    <row r="293">
      <c r="M293" s="16"/>
    </row>
    <row r="294">
      <c r="M294" s="16"/>
    </row>
    <row r="295">
      <c r="M295" s="16"/>
    </row>
    <row r="296">
      <c r="M296" s="16"/>
    </row>
    <row r="297">
      <c r="M297" s="16"/>
    </row>
    <row r="298">
      <c r="M298" s="16"/>
    </row>
    <row r="299">
      <c r="M299" s="16"/>
    </row>
    <row r="300">
      <c r="M300" s="16"/>
    </row>
    <row r="301">
      <c r="M301" s="16"/>
    </row>
    <row r="302">
      <c r="M302" s="16"/>
    </row>
    <row r="303">
      <c r="M303" s="16"/>
    </row>
    <row r="304">
      <c r="M304" s="16"/>
    </row>
    <row r="305">
      <c r="M305" s="16"/>
    </row>
    <row r="306">
      <c r="M306" s="16"/>
    </row>
    <row r="307">
      <c r="M307" s="16"/>
    </row>
    <row r="308">
      <c r="M308" s="16"/>
    </row>
    <row r="309">
      <c r="M309" s="16"/>
    </row>
    <row r="310">
      <c r="M310" s="16"/>
    </row>
    <row r="311">
      <c r="M311" s="16"/>
    </row>
    <row r="312">
      <c r="M312" s="16"/>
    </row>
    <row r="313">
      <c r="M313" s="16"/>
    </row>
    <row r="314">
      <c r="M314" s="16"/>
    </row>
    <row r="315">
      <c r="M315" s="16"/>
    </row>
    <row r="316">
      <c r="M316" s="16"/>
    </row>
    <row r="317">
      <c r="M317" s="16"/>
    </row>
    <row r="318">
      <c r="M318" s="16"/>
    </row>
    <row r="319">
      <c r="M319" s="16"/>
    </row>
    <row r="320">
      <c r="M320" s="16"/>
    </row>
    <row r="321">
      <c r="M321" s="16"/>
    </row>
    <row r="322">
      <c r="M322" s="16"/>
    </row>
    <row r="323">
      <c r="M323" s="16"/>
    </row>
    <row r="324">
      <c r="M324" s="16"/>
    </row>
    <row r="325">
      <c r="M325" s="16"/>
    </row>
    <row r="326">
      <c r="M326" s="16"/>
    </row>
    <row r="327">
      <c r="M327" s="16"/>
    </row>
    <row r="328">
      <c r="M328" s="16"/>
    </row>
    <row r="329">
      <c r="M329" s="16"/>
    </row>
    <row r="330">
      <c r="M330" s="16"/>
    </row>
    <row r="331">
      <c r="M331" s="16"/>
    </row>
    <row r="332">
      <c r="M332" s="16"/>
    </row>
    <row r="333">
      <c r="M333" s="16"/>
    </row>
    <row r="334">
      <c r="M334" s="16"/>
    </row>
    <row r="335">
      <c r="M335" s="16"/>
    </row>
    <row r="336">
      <c r="M336" s="16"/>
    </row>
    <row r="337">
      <c r="M337" s="16"/>
    </row>
    <row r="338">
      <c r="M338" s="16"/>
    </row>
    <row r="339">
      <c r="M339" s="16"/>
    </row>
    <row r="340">
      <c r="M340" s="16"/>
    </row>
    <row r="341">
      <c r="M341" s="16"/>
    </row>
    <row r="342">
      <c r="M342" s="16"/>
    </row>
    <row r="343">
      <c r="M343" s="16"/>
    </row>
    <row r="344">
      <c r="M344" s="16"/>
    </row>
    <row r="345">
      <c r="M345" s="16"/>
    </row>
    <row r="346">
      <c r="M346" s="16"/>
    </row>
    <row r="347">
      <c r="M347" s="16"/>
    </row>
    <row r="348">
      <c r="M348" s="16"/>
    </row>
    <row r="349">
      <c r="M349" s="16"/>
    </row>
    <row r="350">
      <c r="M350" s="16"/>
    </row>
    <row r="351">
      <c r="M351" s="16"/>
    </row>
    <row r="352">
      <c r="M352" s="16"/>
    </row>
    <row r="353">
      <c r="M353" s="16"/>
    </row>
    <row r="354">
      <c r="M354" s="16"/>
    </row>
    <row r="355">
      <c r="M355" s="16"/>
    </row>
    <row r="356">
      <c r="M356" s="16"/>
    </row>
    <row r="357">
      <c r="M357" s="16"/>
    </row>
    <row r="358">
      <c r="M358" s="16"/>
    </row>
    <row r="359">
      <c r="M359" s="16"/>
    </row>
    <row r="360">
      <c r="M360" s="16"/>
    </row>
    <row r="361">
      <c r="M361" s="16"/>
    </row>
    <row r="362">
      <c r="M362" s="16"/>
    </row>
    <row r="363">
      <c r="M363" s="16"/>
    </row>
    <row r="364">
      <c r="M364" s="16"/>
    </row>
    <row r="365">
      <c r="M365" s="16"/>
    </row>
    <row r="366">
      <c r="M366" s="16"/>
    </row>
    <row r="367">
      <c r="M367" s="16"/>
    </row>
    <row r="368">
      <c r="M368" s="16"/>
    </row>
    <row r="369">
      <c r="M369" s="16"/>
    </row>
    <row r="370">
      <c r="M370" s="16"/>
    </row>
    <row r="371">
      <c r="M371" s="16"/>
    </row>
    <row r="372">
      <c r="M372" s="16"/>
    </row>
    <row r="373">
      <c r="M373" s="16"/>
    </row>
    <row r="374">
      <c r="M374" s="16"/>
    </row>
    <row r="375">
      <c r="M375" s="16"/>
    </row>
    <row r="376">
      <c r="M376" s="16"/>
    </row>
    <row r="377">
      <c r="M377" s="16"/>
    </row>
    <row r="378">
      <c r="M378" s="16"/>
    </row>
    <row r="379">
      <c r="M379" s="16"/>
    </row>
    <row r="380">
      <c r="M380" s="16"/>
    </row>
    <row r="381">
      <c r="M381" s="16"/>
    </row>
    <row r="382">
      <c r="M382" s="16"/>
    </row>
    <row r="383">
      <c r="M383" s="16"/>
    </row>
    <row r="384">
      <c r="M384" s="16"/>
    </row>
    <row r="385">
      <c r="M385" s="16"/>
    </row>
    <row r="386">
      <c r="M386" s="16"/>
    </row>
    <row r="387">
      <c r="M387" s="16"/>
    </row>
    <row r="388">
      <c r="M388" s="16"/>
    </row>
    <row r="389">
      <c r="M389" s="16"/>
    </row>
    <row r="390">
      <c r="M390" s="16"/>
    </row>
    <row r="391">
      <c r="M391" s="16"/>
    </row>
    <row r="392">
      <c r="M392" s="16"/>
    </row>
    <row r="393">
      <c r="M393" s="16"/>
    </row>
    <row r="394">
      <c r="M394" s="16"/>
    </row>
    <row r="395">
      <c r="M395" s="16"/>
    </row>
    <row r="396">
      <c r="M396" s="16"/>
    </row>
    <row r="397">
      <c r="M397" s="16"/>
    </row>
    <row r="398">
      <c r="M398" s="16"/>
    </row>
    <row r="399">
      <c r="M399" s="16"/>
    </row>
    <row r="400">
      <c r="M400" s="16"/>
    </row>
    <row r="401">
      <c r="M401" s="16"/>
    </row>
    <row r="402">
      <c r="M402" s="16"/>
    </row>
    <row r="403">
      <c r="M403" s="16"/>
    </row>
    <row r="404">
      <c r="M404" s="16"/>
    </row>
    <row r="405">
      <c r="M405" s="16"/>
    </row>
    <row r="406">
      <c r="M406" s="16"/>
    </row>
    <row r="407">
      <c r="M407" s="16"/>
    </row>
    <row r="408">
      <c r="M408" s="16"/>
    </row>
    <row r="409">
      <c r="M409" s="16"/>
    </row>
    <row r="410">
      <c r="M410" s="16"/>
    </row>
    <row r="411">
      <c r="M411" s="16"/>
    </row>
    <row r="412">
      <c r="M412" s="16"/>
    </row>
    <row r="413">
      <c r="M413" s="16"/>
    </row>
    <row r="414">
      <c r="M414" s="16"/>
    </row>
    <row r="415">
      <c r="M415" s="16"/>
    </row>
    <row r="416">
      <c r="M416" s="16"/>
    </row>
    <row r="417">
      <c r="M417" s="16"/>
    </row>
    <row r="418">
      <c r="M418" s="16"/>
    </row>
    <row r="419">
      <c r="M419" s="16"/>
    </row>
    <row r="420">
      <c r="M420" s="16"/>
    </row>
    <row r="421">
      <c r="M421" s="16"/>
    </row>
    <row r="422">
      <c r="M422" s="16"/>
    </row>
    <row r="423">
      <c r="M423" s="16"/>
    </row>
    <row r="424">
      <c r="M424" s="16"/>
    </row>
    <row r="425">
      <c r="M425" s="16"/>
    </row>
    <row r="426">
      <c r="M426" s="16"/>
    </row>
    <row r="427">
      <c r="M427" s="16"/>
    </row>
    <row r="428">
      <c r="M428" s="16"/>
    </row>
    <row r="429">
      <c r="M429" s="16"/>
    </row>
    <row r="430">
      <c r="M430" s="16"/>
    </row>
    <row r="431">
      <c r="M431" s="16"/>
    </row>
    <row r="432">
      <c r="M432" s="16"/>
    </row>
    <row r="433">
      <c r="M433" s="16"/>
    </row>
    <row r="434">
      <c r="M434" s="16"/>
    </row>
    <row r="435">
      <c r="M435" s="16"/>
    </row>
    <row r="436">
      <c r="M436" s="16"/>
    </row>
    <row r="437">
      <c r="M437" s="16"/>
    </row>
    <row r="438">
      <c r="M438" s="16"/>
    </row>
    <row r="439">
      <c r="M439" s="16"/>
    </row>
    <row r="440">
      <c r="M440" s="16"/>
    </row>
    <row r="441">
      <c r="M441" s="16"/>
    </row>
    <row r="442">
      <c r="M442" s="16"/>
    </row>
    <row r="443">
      <c r="M443" s="16"/>
    </row>
    <row r="444">
      <c r="M444" s="16"/>
    </row>
    <row r="445">
      <c r="M445" s="16"/>
    </row>
    <row r="446">
      <c r="M446" s="16"/>
    </row>
    <row r="447">
      <c r="M447" s="16"/>
    </row>
    <row r="448">
      <c r="M448" s="16"/>
    </row>
    <row r="449">
      <c r="M449" s="16"/>
    </row>
    <row r="450">
      <c r="M450" s="16"/>
    </row>
    <row r="451">
      <c r="M451" s="16"/>
    </row>
    <row r="452">
      <c r="M452" s="16"/>
    </row>
    <row r="453">
      <c r="M453" s="16"/>
    </row>
    <row r="454">
      <c r="M454" s="16"/>
    </row>
    <row r="455">
      <c r="M455" s="16"/>
    </row>
    <row r="456">
      <c r="M456" s="16"/>
    </row>
    <row r="457">
      <c r="M457" s="16"/>
    </row>
    <row r="458">
      <c r="M458" s="16"/>
    </row>
    <row r="459">
      <c r="M459" s="16"/>
    </row>
    <row r="460">
      <c r="M460" s="16"/>
    </row>
    <row r="461">
      <c r="M461" s="16"/>
    </row>
    <row r="462">
      <c r="M462" s="16"/>
    </row>
    <row r="463">
      <c r="M463" s="16"/>
    </row>
    <row r="464">
      <c r="M464" s="16"/>
    </row>
    <row r="465">
      <c r="M465" s="16"/>
    </row>
    <row r="466">
      <c r="M466" s="16"/>
    </row>
    <row r="467">
      <c r="M467" s="16"/>
    </row>
    <row r="468">
      <c r="M468" s="16"/>
    </row>
    <row r="469">
      <c r="M469" s="16"/>
    </row>
    <row r="470">
      <c r="M470" s="16"/>
    </row>
    <row r="471">
      <c r="M471" s="16"/>
    </row>
    <row r="472">
      <c r="M472" s="16"/>
    </row>
    <row r="473">
      <c r="M473" s="16"/>
    </row>
    <row r="474">
      <c r="M474" s="16"/>
    </row>
    <row r="475">
      <c r="M475" s="16"/>
    </row>
    <row r="476">
      <c r="M476" s="16"/>
    </row>
    <row r="477">
      <c r="M477" s="16"/>
    </row>
    <row r="478">
      <c r="M478" s="16"/>
    </row>
    <row r="479">
      <c r="M479" s="16"/>
    </row>
    <row r="480">
      <c r="M480" s="16"/>
    </row>
    <row r="481">
      <c r="M481" s="16"/>
    </row>
    <row r="482">
      <c r="M482" s="16"/>
    </row>
    <row r="483">
      <c r="M483" s="16"/>
    </row>
    <row r="484">
      <c r="M484" s="16"/>
    </row>
    <row r="485">
      <c r="M485" s="16"/>
    </row>
    <row r="486">
      <c r="M486" s="16"/>
    </row>
    <row r="487">
      <c r="M487" s="16"/>
    </row>
    <row r="488">
      <c r="M488" s="16"/>
    </row>
    <row r="489">
      <c r="M489" s="16"/>
    </row>
    <row r="490">
      <c r="M490" s="16"/>
    </row>
    <row r="491">
      <c r="M491" s="16"/>
    </row>
    <row r="492">
      <c r="M492" s="16"/>
    </row>
    <row r="493">
      <c r="M493" s="16"/>
    </row>
    <row r="494">
      <c r="M494" s="16"/>
    </row>
    <row r="495">
      <c r="M495" s="16"/>
    </row>
    <row r="496">
      <c r="M496" s="16"/>
    </row>
    <row r="497">
      <c r="M497" s="16"/>
    </row>
    <row r="498">
      <c r="M498" s="16"/>
    </row>
    <row r="499">
      <c r="M499" s="16"/>
    </row>
    <row r="500">
      <c r="M500" s="16"/>
    </row>
    <row r="501">
      <c r="M501" s="16"/>
    </row>
    <row r="502">
      <c r="M502" s="16"/>
    </row>
    <row r="503">
      <c r="M503" s="16"/>
    </row>
    <row r="504">
      <c r="M504" s="16"/>
    </row>
    <row r="505">
      <c r="M505" s="16"/>
    </row>
    <row r="506">
      <c r="M506" s="16"/>
    </row>
    <row r="507">
      <c r="M507" s="16"/>
    </row>
    <row r="508">
      <c r="M508" s="16"/>
    </row>
    <row r="509">
      <c r="M509" s="16"/>
    </row>
    <row r="510">
      <c r="M510" s="16"/>
    </row>
    <row r="511">
      <c r="M511" s="16"/>
    </row>
    <row r="512">
      <c r="M512" s="16"/>
    </row>
    <row r="513">
      <c r="M513" s="16"/>
    </row>
    <row r="514">
      <c r="M514" s="16"/>
    </row>
    <row r="515">
      <c r="M515" s="16"/>
    </row>
    <row r="516">
      <c r="M516" s="16"/>
    </row>
    <row r="517">
      <c r="M517" s="16"/>
    </row>
    <row r="518">
      <c r="M518" s="16"/>
    </row>
    <row r="519">
      <c r="M519" s="16"/>
    </row>
    <row r="520">
      <c r="M520" s="16"/>
    </row>
    <row r="521">
      <c r="M521" s="16"/>
    </row>
    <row r="522">
      <c r="M522" s="16"/>
    </row>
    <row r="523">
      <c r="M523" s="16"/>
    </row>
    <row r="524">
      <c r="M524" s="16"/>
    </row>
    <row r="525">
      <c r="M525" s="16"/>
    </row>
    <row r="526">
      <c r="M526" s="16"/>
    </row>
    <row r="527">
      <c r="M527" s="16"/>
    </row>
    <row r="528">
      <c r="M528" s="16"/>
    </row>
    <row r="529">
      <c r="M529" s="16"/>
    </row>
    <row r="530">
      <c r="M530" s="16"/>
    </row>
    <row r="531">
      <c r="M531" s="16"/>
    </row>
    <row r="532">
      <c r="M532" s="16"/>
    </row>
    <row r="533">
      <c r="M533" s="16"/>
    </row>
    <row r="534">
      <c r="M534" s="16"/>
    </row>
    <row r="535">
      <c r="M535" s="16"/>
    </row>
    <row r="536">
      <c r="M536" s="16"/>
    </row>
    <row r="537">
      <c r="M537" s="16"/>
    </row>
    <row r="538">
      <c r="M538" s="16"/>
    </row>
    <row r="539">
      <c r="M539" s="16"/>
    </row>
    <row r="540">
      <c r="M540" s="16"/>
    </row>
    <row r="541">
      <c r="M541" s="16"/>
    </row>
    <row r="542">
      <c r="M542" s="16"/>
    </row>
    <row r="543">
      <c r="M543" s="16"/>
    </row>
    <row r="544">
      <c r="M544" s="16"/>
    </row>
    <row r="545">
      <c r="M545" s="16"/>
    </row>
    <row r="546">
      <c r="M546" s="16"/>
    </row>
    <row r="547">
      <c r="M547" s="16"/>
    </row>
    <row r="548">
      <c r="M548" s="16"/>
    </row>
    <row r="549">
      <c r="M549" s="16"/>
    </row>
    <row r="550">
      <c r="M550" s="16"/>
    </row>
    <row r="551">
      <c r="M551" s="16"/>
    </row>
    <row r="552">
      <c r="M552" s="16"/>
    </row>
    <row r="553">
      <c r="M553" s="16"/>
    </row>
    <row r="554">
      <c r="M554" s="16"/>
    </row>
    <row r="555">
      <c r="M555" s="16"/>
    </row>
    <row r="556">
      <c r="M556" s="16"/>
    </row>
    <row r="557">
      <c r="M557" s="16"/>
    </row>
    <row r="558">
      <c r="M558" s="16"/>
    </row>
    <row r="559">
      <c r="M559" s="16"/>
    </row>
    <row r="560">
      <c r="M560" s="16"/>
    </row>
    <row r="561">
      <c r="M561" s="16"/>
    </row>
    <row r="562">
      <c r="M562" s="16"/>
    </row>
    <row r="563">
      <c r="M563" s="16"/>
    </row>
    <row r="564">
      <c r="M564" s="16"/>
    </row>
    <row r="565">
      <c r="M565" s="16"/>
    </row>
    <row r="566">
      <c r="M566" s="16"/>
    </row>
    <row r="567">
      <c r="M567" s="16"/>
    </row>
    <row r="568">
      <c r="M568" s="16"/>
    </row>
    <row r="569">
      <c r="M569" s="16"/>
    </row>
    <row r="570">
      <c r="M570" s="16"/>
    </row>
    <row r="571">
      <c r="M571" s="16"/>
    </row>
    <row r="572">
      <c r="M572" s="16"/>
    </row>
    <row r="573">
      <c r="M573" s="16"/>
    </row>
    <row r="574">
      <c r="M574" s="16"/>
    </row>
    <row r="575">
      <c r="M575" s="16"/>
    </row>
    <row r="576">
      <c r="M576" s="16"/>
    </row>
    <row r="577">
      <c r="M577" s="16"/>
    </row>
    <row r="578">
      <c r="M578" s="16"/>
    </row>
    <row r="579">
      <c r="M579" s="16"/>
    </row>
    <row r="580">
      <c r="M580" s="16"/>
    </row>
    <row r="581">
      <c r="M581" s="16"/>
    </row>
    <row r="582">
      <c r="M582" s="16"/>
    </row>
    <row r="583">
      <c r="M583" s="16"/>
    </row>
    <row r="584">
      <c r="M584" s="16"/>
    </row>
    <row r="585">
      <c r="M585" s="16"/>
    </row>
    <row r="586">
      <c r="M586" s="16"/>
    </row>
    <row r="587">
      <c r="M587" s="16"/>
    </row>
    <row r="588">
      <c r="M588" s="16"/>
    </row>
    <row r="589">
      <c r="M589" s="16"/>
    </row>
    <row r="590">
      <c r="M590" s="16"/>
    </row>
    <row r="591">
      <c r="M591" s="16"/>
    </row>
    <row r="592">
      <c r="M592" s="16"/>
    </row>
    <row r="593">
      <c r="M593" s="16"/>
    </row>
    <row r="594">
      <c r="M594" s="16"/>
    </row>
    <row r="595">
      <c r="M595" s="16"/>
    </row>
    <row r="596">
      <c r="M596" s="16"/>
    </row>
    <row r="597">
      <c r="M597" s="16"/>
    </row>
    <row r="598">
      <c r="M598" s="16"/>
    </row>
    <row r="599">
      <c r="M599" s="16"/>
    </row>
    <row r="600">
      <c r="M600" s="16"/>
    </row>
    <row r="601">
      <c r="M601" s="16"/>
    </row>
    <row r="602">
      <c r="M602" s="16"/>
    </row>
    <row r="603">
      <c r="M603" s="16"/>
    </row>
    <row r="604">
      <c r="M604" s="16"/>
    </row>
    <row r="605">
      <c r="M605" s="16"/>
    </row>
    <row r="606">
      <c r="M606" s="16"/>
    </row>
    <row r="607">
      <c r="M607" s="16"/>
    </row>
    <row r="608">
      <c r="M608" s="16"/>
    </row>
    <row r="609">
      <c r="M609" s="16"/>
    </row>
    <row r="610">
      <c r="M610" s="16"/>
    </row>
    <row r="611">
      <c r="M611" s="16"/>
    </row>
    <row r="612">
      <c r="M612" s="16"/>
    </row>
    <row r="613">
      <c r="M613" s="16"/>
    </row>
    <row r="614">
      <c r="M614" s="16"/>
    </row>
    <row r="615">
      <c r="M615" s="16"/>
    </row>
    <row r="616">
      <c r="M616" s="16"/>
    </row>
    <row r="617">
      <c r="M617" s="16"/>
    </row>
    <row r="618">
      <c r="M618" s="16"/>
    </row>
    <row r="619">
      <c r="M619" s="16"/>
    </row>
    <row r="620">
      <c r="M620" s="16"/>
    </row>
    <row r="621">
      <c r="M621" s="16"/>
    </row>
    <row r="622">
      <c r="M622" s="16"/>
    </row>
    <row r="623">
      <c r="M623" s="16"/>
    </row>
    <row r="624">
      <c r="M624" s="16"/>
    </row>
    <row r="625">
      <c r="M625" s="16"/>
    </row>
    <row r="626">
      <c r="M626" s="16"/>
    </row>
    <row r="627">
      <c r="M627" s="16"/>
    </row>
    <row r="628">
      <c r="M628" s="16"/>
    </row>
    <row r="629">
      <c r="M629" s="16"/>
    </row>
    <row r="630">
      <c r="M630" s="16"/>
    </row>
    <row r="631">
      <c r="M631" s="16"/>
    </row>
    <row r="632">
      <c r="M632" s="16"/>
    </row>
    <row r="633">
      <c r="M633" s="16"/>
    </row>
    <row r="634">
      <c r="M634" s="16"/>
    </row>
    <row r="635">
      <c r="M635" s="16"/>
    </row>
    <row r="636">
      <c r="M636" s="16"/>
    </row>
    <row r="637">
      <c r="M637" s="16"/>
    </row>
    <row r="638">
      <c r="M638" s="16"/>
    </row>
    <row r="639">
      <c r="M639" s="16"/>
    </row>
    <row r="640">
      <c r="M640" s="16"/>
    </row>
    <row r="641">
      <c r="M641" s="16"/>
    </row>
    <row r="642">
      <c r="M642" s="16"/>
    </row>
    <row r="643">
      <c r="M643" s="16"/>
    </row>
    <row r="644">
      <c r="M644" s="16"/>
    </row>
    <row r="645">
      <c r="M645" s="16"/>
    </row>
    <row r="646">
      <c r="M646" s="16"/>
    </row>
    <row r="647">
      <c r="M647" s="16"/>
    </row>
    <row r="648">
      <c r="M648" s="16"/>
    </row>
    <row r="649">
      <c r="M649" s="16"/>
    </row>
    <row r="650">
      <c r="M650" s="16"/>
    </row>
    <row r="651">
      <c r="M651" s="16"/>
    </row>
    <row r="652">
      <c r="M652" s="16"/>
    </row>
    <row r="653">
      <c r="M653" s="16"/>
    </row>
    <row r="654">
      <c r="M654" s="16"/>
    </row>
    <row r="655">
      <c r="M655" s="16"/>
    </row>
    <row r="656">
      <c r="M656" s="16"/>
    </row>
    <row r="657">
      <c r="M657" s="16"/>
    </row>
    <row r="658">
      <c r="M658" s="16"/>
    </row>
    <row r="659">
      <c r="M659" s="16"/>
    </row>
    <row r="660">
      <c r="M660" s="16"/>
    </row>
    <row r="661">
      <c r="M661" s="16"/>
    </row>
    <row r="662">
      <c r="M662" s="16"/>
    </row>
    <row r="663">
      <c r="M663" s="16"/>
    </row>
    <row r="664">
      <c r="M664" s="16"/>
    </row>
    <row r="665">
      <c r="M665" s="16"/>
    </row>
    <row r="666">
      <c r="M666" s="16"/>
    </row>
    <row r="667">
      <c r="M667" s="16"/>
    </row>
    <row r="668">
      <c r="M668" s="16"/>
    </row>
    <row r="669">
      <c r="M669" s="16"/>
    </row>
    <row r="670">
      <c r="M670" s="16"/>
    </row>
    <row r="671">
      <c r="M671" s="16"/>
    </row>
    <row r="672">
      <c r="M672" s="16"/>
    </row>
    <row r="673">
      <c r="M673" s="16"/>
    </row>
    <row r="674">
      <c r="M674" s="16"/>
    </row>
    <row r="675">
      <c r="M675" s="16"/>
    </row>
    <row r="676">
      <c r="M676" s="16"/>
    </row>
    <row r="677">
      <c r="M677" s="16"/>
    </row>
    <row r="678">
      <c r="M678" s="16"/>
    </row>
    <row r="679">
      <c r="M679" s="16"/>
    </row>
    <row r="680">
      <c r="M680" s="16"/>
    </row>
    <row r="681">
      <c r="M681" s="16"/>
    </row>
    <row r="682">
      <c r="M682" s="16"/>
    </row>
    <row r="683">
      <c r="M683" s="16"/>
    </row>
    <row r="684">
      <c r="M684" s="16"/>
    </row>
    <row r="685">
      <c r="M685" s="16"/>
    </row>
    <row r="686">
      <c r="M686" s="16"/>
    </row>
    <row r="687">
      <c r="M687" s="16"/>
    </row>
    <row r="688">
      <c r="M688" s="16"/>
    </row>
    <row r="689">
      <c r="M689" s="16"/>
    </row>
    <row r="690">
      <c r="M690" s="16"/>
    </row>
    <row r="691">
      <c r="M691" s="16"/>
    </row>
    <row r="692">
      <c r="M692" s="16"/>
    </row>
    <row r="693">
      <c r="M693" s="16"/>
    </row>
    <row r="694">
      <c r="M694" s="16"/>
    </row>
    <row r="695">
      <c r="M695" s="16"/>
    </row>
    <row r="696">
      <c r="M696" s="16"/>
    </row>
    <row r="697">
      <c r="M697" s="16"/>
    </row>
    <row r="698">
      <c r="M698" s="16"/>
    </row>
    <row r="699">
      <c r="M699" s="16"/>
    </row>
    <row r="700">
      <c r="M700" s="16"/>
    </row>
    <row r="701">
      <c r="M701" s="16"/>
    </row>
    <row r="702">
      <c r="M702" s="16"/>
    </row>
    <row r="703">
      <c r="M703" s="16"/>
    </row>
    <row r="704">
      <c r="M704" s="16"/>
    </row>
    <row r="705">
      <c r="M705" s="16"/>
    </row>
    <row r="706">
      <c r="M706" s="16"/>
    </row>
    <row r="707">
      <c r="M707" s="16"/>
    </row>
    <row r="708">
      <c r="M708" s="16"/>
    </row>
    <row r="709">
      <c r="M709" s="16"/>
    </row>
    <row r="710">
      <c r="M710" s="16"/>
    </row>
    <row r="711">
      <c r="M711" s="16"/>
    </row>
    <row r="712">
      <c r="M712" s="16"/>
    </row>
    <row r="713">
      <c r="M713" s="16"/>
    </row>
    <row r="714">
      <c r="M714" s="16"/>
    </row>
    <row r="715">
      <c r="M715" s="16"/>
    </row>
    <row r="716">
      <c r="M716" s="16"/>
    </row>
    <row r="717">
      <c r="M717" s="16"/>
    </row>
    <row r="718">
      <c r="M718" s="16"/>
    </row>
    <row r="719">
      <c r="M719" s="16"/>
    </row>
    <row r="720">
      <c r="M720" s="16"/>
    </row>
    <row r="721">
      <c r="M721" s="16"/>
    </row>
    <row r="722">
      <c r="M722" s="16"/>
    </row>
    <row r="723">
      <c r="M723" s="16"/>
    </row>
    <row r="724">
      <c r="M724" s="16"/>
    </row>
    <row r="725">
      <c r="M725" s="16"/>
    </row>
    <row r="726">
      <c r="M726" s="16"/>
    </row>
    <row r="727">
      <c r="M727" s="16"/>
    </row>
    <row r="728">
      <c r="M728" s="16"/>
    </row>
    <row r="729">
      <c r="M729" s="16"/>
    </row>
    <row r="730">
      <c r="M730" s="16"/>
    </row>
    <row r="731">
      <c r="M731" s="16"/>
    </row>
    <row r="732">
      <c r="M732" s="16"/>
    </row>
    <row r="733">
      <c r="M733" s="16"/>
    </row>
    <row r="734">
      <c r="M734" s="16"/>
    </row>
    <row r="735">
      <c r="M735" s="16"/>
    </row>
    <row r="736">
      <c r="M736" s="16"/>
    </row>
    <row r="737">
      <c r="M737" s="16"/>
    </row>
    <row r="738">
      <c r="M738" s="16"/>
    </row>
    <row r="739">
      <c r="M739" s="16"/>
    </row>
    <row r="740">
      <c r="M740" s="16"/>
    </row>
    <row r="741">
      <c r="M741" s="16"/>
    </row>
    <row r="742">
      <c r="M742" s="16"/>
    </row>
    <row r="743">
      <c r="M743" s="16"/>
    </row>
    <row r="744">
      <c r="M744" s="16"/>
    </row>
    <row r="745">
      <c r="M745" s="16"/>
    </row>
    <row r="746">
      <c r="M746" s="16"/>
    </row>
    <row r="747">
      <c r="M747" s="16"/>
    </row>
    <row r="748">
      <c r="M748" s="16"/>
    </row>
    <row r="749">
      <c r="M749" s="16"/>
    </row>
    <row r="750">
      <c r="M750" s="16"/>
    </row>
    <row r="751">
      <c r="M751" s="16"/>
    </row>
    <row r="752">
      <c r="M752" s="16"/>
    </row>
    <row r="753">
      <c r="M753" s="16"/>
    </row>
    <row r="754">
      <c r="M754" s="16"/>
    </row>
    <row r="755">
      <c r="M755" s="16"/>
    </row>
    <row r="756">
      <c r="M756" s="16"/>
    </row>
    <row r="757">
      <c r="M757" s="16"/>
    </row>
    <row r="758">
      <c r="M758" s="16"/>
    </row>
    <row r="759">
      <c r="M759" s="16"/>
    </row>
    <row r="760">
      <c r="M760" s="16"/>
    </row>
    <row r="761">
      <c r="M761" s="16"/>
    </row>
    <row r="762">
      <c r="M762" s="16"/>
    </row>
    <row r="763">
      <c r="M763" s="16"/>
    </row>
    <row r="764">
      <c r="M764" s="16"/>
    </row>
    <row r="765">
      <c r="M765" s="16"/>
    </row>
    <row r="766">
      <c r="M766" s="16"/>
    </row>
    <row r="767">
      <c r="M767" s="16"/>
    </row>
    <row r="768">
      <c r="M768" s="16"/>
    </row>
    <row r="769">
      <c r="M769" s="16"/>
    </row>
    <row r="770">
      <c r="M770" s="16"/>
    </row>
    <row r="771">
      <c r="M771" s="16"/>
    </row>
    <row r="772">
      <c r="M772" s="16"/>
    </row>
    <row r="773">
      <c r="M773" s="16"/>
    </row>
    <row r="774">
      <c r="M774" s="16"/>
    </row>
    <row r="775">
      <c r="M775" s="16"/>
    </row>
    <row r="776">
      <c r="M776" s="16"/>
    </row>
    <row r="777">
      <c r="M777" s="16"/>
    </row>
    <row r="778">
      <c r="M778" s="16"/>
    </row>
    <row r="779">
      <c r="M779" s="16"/>
    </row>
    <row r="780">
      <c r="M780" s="16"/>
    </row>
    <row r="781">
      <c r="M781" s="16"/>
    </row>
    <row r="782">
      <c r="M782" s="16"/>
    </row>
    <row r="783">
      <c r="M783" s="16"/>
    </row>
    <row r="784">
      <c r="M784" s="16"/>
    </row>
    <row r="785">
      <c r="M785" s="16"/>
    </row>
    <row r="786">
      <c r="M786" s="16"/>
    </row>
    <row r="787">
      <c r="M787" s="16"/>
    </row>
    <row r="788">
      <c r="M788" s="16"/>
    </row>
    <row r="789">
      <c r="M789" s="16"/>
    </row>
    <row r="790">
      <c r="M790" s="16"/>
    </row>
    <row r="791">
      <c r="M791" s="16"/>
    </row>
    <row r="792">
      <c r="M792" s="16"/>
    </row>
    <row r="793">
      <c r="M793" s="16"/>
    </row>
    <row r="794">
      <c r="M794" s="16"/>
    </row>
    <row r="795">
      <c r="M795" s="16"/>
    </row>
    <row r="796">
      <c r="M796" s="16"/>
    </row>
    <row r="797">
      <c r="M797" s="16"/>
    </row>
    <row r="798">
      <c r="M798" s="16"/>
    </row>
    <row r="799">
      <c r="M799" s="16"/>
    </row>
    <row r="800">
      <c r="M800" s="16"/>
    </row>
    <row r="801">
      <c r="M801" s="16"/>
    </row>
    <row r="802">
      <c r="M802" s="16"/>
    </row>
    <row r="803">
      <c r="M803" s="16"/>
    </row>
    <row r="804">
      <c r="M804" s="16"/>
    </row>
    <row r="805">
      <c r="M805" s="16"/>
    </row>
    <row r="806">
      <c r="M806" s="16"/>
    </row>
    <row r="807">
      <c r="M807" s="16"/>
    </row>
    <row r="808">
      <c r="M808" s="16"/>
    </row>
    <row r="809">
      <c r="M809" s="16"/>
    </row>
    <row r="810">
      <c r="M810" s="16"/>
    </row>
    <row r="811">
      <c r="M811" s="16"/>
    </row>
    <row r="812">
      <c r="M812" s="16"/>
    </row>
    <row r="813">
      <c r="M813" s="16"/>
    </row>
    <row r="814">
      <c r="M814" s="16"/>
    </row>
    <row r="815">
      <c r="M815" s="16"/>
    </row>
    <row r="816">
      <c r="M816" s="16"/>
    </row>
    <row r="817">
      <c r="M817" s="16"/>
    </row>
    <row r="818">
      <c r="M818" s="16"/>
    </row>
    <row r="819">
      <c r="M819" s="16"/>
    </row>
    <row r="820">
      <c r="M820" s="16"/>
    </row>
    <row r="821">
      <c r="M821" s="16"/>
    </row>
    <row r="822">
      <c r="M822" s="16"/>
    </row>
    <row r="823">
      <c r="M823" s="16"/>
    </row>
    <row r="824">
      <c r="M824" s="16"/>
    </row>
    <row r="825">
      <c r="M825" s="16"/>
    </row>
    <row r="826">
      <c r="M826" s="16"/>
    </row>
    <row r="827">
      <c r="M827" s="16"/>
    </row>
    <row r="828">
      <c r="M828" s="16"/>
    </row>
    <row r="829">
      <c r="M829" s="16"/>
    </row>
    <row r="830">
      <c r="M830" s="16"/>
    </row>
    <row r="831">
      <c r="M831" s="16"/>
    </row>
    <row r="832">
      <c r="M832" s="16"/>
    </row>
    <row r="833">
      <c r="M833" s="16"/>
    </row>
    <row r="834">
      <c r="M834" s="16"/>
    </row>
    <row r="835">
      <c r="M835" s="16"/>
    </row>
    <row r="836">
      <c r="M836" s="16"/>
    </row>
    <row r="837">
      <c r="M837" s="16"/>
    </row>
    <row r="838">
      <c r="M838" s="16"/>
    </row>
    <row r="839">
      <c r="M839" s="16"/>
    </row>
    <row r="840">
      <c r="M840" s="16"/>
    </row>
    <row r="841">
      <c r="M841" s="16"/>
    </row>
    <row r="842">
      <c r="M842" s="16"/>
    </row>
    <row r="843">
      <c r="M843" s="16"/>
    </row>
    <row r="844">
      <c r="M844" s="16"/>
    </row>
    <row r="845">
      <c r="M845" s="16"/>
    </row>
    <row r="846">
      <c r="M846" s="16"/>
    </row>
    <row r="847">
      <c r="M847" s="16"/>
    </row>
    <row r="848">
      <c r="M848" s="16"/>
    </row>
    <row r="849">
      <c r="M849" s="16"/>
    </row>
    <row r="850">
      <c r="M850" s="16"/>
    </row>
    <row r="851">
      <c r="M851" s="16"/>
    </row>
    <row r="852">
      <c r="M852" s="16"/>
    </row>
    <row r="853">
      <c r="M853" s="16"/>
    </row>
    <row r="854">
      <c r="M854" s="16"/>
    </row>
    <row r="855">
      <c r="M855" s="16"/>
    </row>
    <row r="856">
      <c r="M856" s="16"/>
    </row>
    <row r="857">
      <c r="M857" s="16"/>
    </row>
    <row r="858">
      <c r="M858" s="16"/>
    </row>
    <row r="859">
      <c r="M859" s="16"/>
    </row>
    <row r="860">
      <c r="M860" s="16"/>
    </row>
    <row r="861">
      <c r="M861" s="16"/>
    </row>
    <row r="862">
      <c r="M862" s="16"/>
    </row>
    <row r="863">
      <c r="M863" s="16"/>
    </row>
    <row r="864">
      <c r="M864" s="16"/>
    </row>
    <row r="865">
      <c r="M865" s="16"/>
    </row>
    <row r="866">
      <c r="M866" s="16"/>
    </row>
    <row r="867">
      <c r="M867" s="16"/>
    </row>
    <row r="868">
      <c r="M868" s="16"/>
    </row>
    <row r="869">
      <c r="M869" s="16"/>
    </row>
    <row r="870">
      <c r="M870" s="16"/>
    </row>
    <row r="871">
      <c r="M871" s="16"/>
    </row>
    <row r="872">
      <c r="M872" s="16"/>
    </row>
    <row r="873">
      <c r="M873" s="16"/>
    </row>
    <row r="874">
      <c r="M874" s="16"/>
    </row>
    <row r="875">
      <c r="M875" s="16"/>
    </row>
    <row r="876">
      <c r="M876" s="16"/>
    </row>
    <row r="877">
      <c r="M877" s="16"/>
    </row>
    <row r="878">
      <c r="M878" s="16"/>
    </row>
    <row r="879">
      <c r="M879" s="16"/>
    </row>
    <row r="880">
      <c r="M880" s="16"/>
    </row>
    <row r="881">
      <c r="M881" s="16"/>
    </row>
    <row r="882">
      <c r="M882" s="16"/>
    </row>
    <row r="883">
      <c r="M883" s="16"/>
    </row>
    <row r="884">
      <c r="M884" s="16"/>
    </row>
    <row r="885">
      <c r="M885" s="16"/>
    </row>
    <row r="886">
      <c r="M886" s="16"/>
    </row>
    <row r="887">
      <c r="M887" s="16"/>
    </row>
    <row r="888">
      <c r="M888" s="16"/>
    </row>
    <row r="889">
      <c r="M889" s="16"/>
    </row>
    <row r="890">
      <c r="M890" s="16"/>
    </row>
    <row r="891">
      <c r="M891" s="16"/>
    </row>
    <row r="892">
      <c r="M892" s="16"/>
    </row>
    <row r="893">
      <c r="M893" s="16"/>
    </row>
    <row r="894">
      <c r="M894" s="16"/>
    </row>
    <row r="895">
      <c r="M895" s="16"/>
    </row>
    <row r="896">
      <c r="M896" s="16"/>
    </row>
    <row r="897">
      <c r="M897" s="16"/>
    </row>
    <row r="898">
      <c r="M898" s="16"/>
    </row>
    <row r="899">
      <c r="M899" s="16"/>
    </row>
    <row r="900">
      <c r="M900" s="16"/>
    </row>
    <row r="901">
      <c r="M901" s="16"/>
    </row>
    <row r="902">
      <c r="M902" s="16"/>
    </row>
    <row r="903">
      <c r="M903" s="16"/>
    </row>
    <row r="904">
      <c r="M904" s="16"/>
    </row>
    <row r="905">
      <c r="M905" s="16"/>
    </row>
    <row r="906">
      <c r="M906" s="16"/>
    </row>
    <row r="907">
      <c r="M907" s="16"/>
    </row>
    <row r="908">
      <c r="M908" s="16"/>
    </row>
    <row r="909">
      <c r="M909" s="16"/>
    </row>
    <row r="910">
      <c r="M910" s="16"/>
    </row>
    <row r="911">
      <c r="M911" s="16"/>
    </row>
    <row r="912">
      <c r="M912" s="16"/>
    </row>
    <row r="913">
      <c r="M913" s="16"/>
    </row>
    <row r="914">
      <c r="M914" s="16"/>
    </row>
    <row r="915">
      <c r="M915" s="16"/>
    </row>
    <row r="916">
      <c r="M916" s="16"/>
    </row>
    <row r="917">
      <c r="M917" s="16"/>
    </row>
    <row r="918">
      <c r="M918" s="16"/>
    </row>
    <row r="919">
      <c r="M919" s="16"/>
    </row>
    <row r="920">
      <c r="M920" s="16"/>
    </row>
    <row r="921">
      <c r="M921" s="16"/>
    </row>
    <row r="922">
      <c r="M922" s="16"/>
    </row>
    <row r="923">
      <c r="M923" s="16"/>
    </row>
    <row r="924">
      <c r="M924" s="16"/>
    </row>
    <row r="925">
      <c r="M925" s="16"/>
    </row>
    <row r="926">
      <c r="M926" s="16"/>
    </row>
    <row r="927">
      <c r="M927" s="16"/>
    </row>
    <row r="928">
      <c r="M928" s="16"/>
    </row>
    <row r="929">
      <c r="M929" s="16"/>
    </row>
    <row r="930">
      <c r="M930" s="16"/>
    </row>
    <row r="931">
      <c r="M931" s="16"/>
    </row>
    <row r="932">
      <c r="M932" s="16"/>
    </row>
    <row r="933">
      <c r="M933" s="16"/>
    </row>
    <row r="934">
      <c r="M934" s="16"/>
    </row>
    <row r="935">
      <c r="M935" s="16"/>
    </row>
    <row r="936">
      <c r="M936" s="16"/>
    </row>
    <row r="937">
      <c r="M937" s="16"/>
    </row>
    <row r="938">
      <c r="M938" s="16"/>
    </row>
    <row r="939">
      <c r="M939" s="16"/>
    </row>
    <row r="940">
      <c r="M940" s="16"/>
    </row>
    <row r="941">
      <c r="M941" s="16"/>
    </row>
    <row r="942">
      <c r="M942" s="16"/>
    </row>
    <row r="943">
      <c r="M943" s="16"/>
    </row>
    <row r="944">
      <c r="M944" s="16"/>
    </row>
    <row r="945">
      <c r="M945" s="16"/>
    </row>
    <row r="946">
      <c r="M946" s="16"/>
    </row>
    <row r="947">
      <c r="M947" s="16"/>
    </row>
    <row r="948">
      <c r="M948" s="16"/>
    </row>
    <row r="949">
      <c r="M949" s="16"/>
    </row>
    <row r="950">
      <c r="M950" s="16"/>
    </row>
    <row r="951">
      <c r="M951" s="16"/>
    </row>
    <row r="952">
      <c r="M952" s="16"/>
    </row>
    <row r="953">
      <c r="M953" s="16"/>
    </row>
    <row r="954">
      <c r="M954" s="16"/>
    </row>
    <row r="955">
      <c r="M955" s="16"/>
    </row>
    <row r="956">
      <c r="M956" s="16"/>
    </row>
    <row r="957">
      <c r="M957" s="16"/>
    </row>
    <row r="958">
      <c r="M958" s="16"/>
    </row>
    <row r="959">
      <c r="M959" s="16"/>
    </row>
    <row r="960">
      <c r="M960" s="16"/>
    </row>
    <row r="961">
      <c r="M961" s="16"/>
    </row>
    <row r="962">
      <c r="M962" s="16"/>
    </row>
    <row r="963">
      <c r="M963" s="16"/>
    </row>
    <row r="964">
      <c r="M964" s="16"/>
    </row>
    <row r="965">
      <c r="M965" s="16"/>
    </row>
    <row r="966">
      <c r="M966" s="16"/>
    </row>
    <row r="967">
      <c r="M967" s="16"/>
    </row>
    <row r="968">
      <c r="M968" s="16"/>
    </row>
    <row r="969">
      <c r="M969" s="16"/>
    </row>
    <row r="970">
      <c r="M970" s="16"/>
    </row>
    <row r="971">
      <c r="M971" s="16"/>
    </row>
    <row r="972">
      <c r="M972" s="16"/>
    </row>
    <row r="973">
      <c r="M973" s="16"/>
    </row>
    <row r="974">
      <c r="M974" s="16"/>
    </row>
    <row r="975">
      <c r="M975" s="16"/>
    </row>
    <row r="976">
      <c r="M976" s="16"/>
    </row>
    <row r="977">
      <c r="M977" s="16"/>
    </row>
    <row r="978">
      <c r="M978" s="16"/>
    </row>
    <row r="979">
      <c r="M979" s="16"/>
    </row>
    <row r="980">
      <c r="M980" s="16"/>
    </row>
    <row r="981">
      <c r="M981" s="16"/>
    </row>
    <row r="982">
      <c r="M982" s="16"/>
    </row>
    <row r="983">
      <c r="M983" s="16"/>
    </row>
    <row r="984">
      <c r="M984" s="16"/>
    </row>
    <row r="985">
      <c r="M985" s="16"/>
    </row>
    <row r="986">
      <c r="M986" s="16"/>
    </row>
    <row r="987">
      <c r="M987" s="16"/>
    </row>
    <row r="988">
      <c r="M988" s="16"/>
    </row>
    <row r="989">
      <c r="M989" s="16"/>
    </row>
    <row r="990">
      <c r="M990" s="16"/>
    </row>
    <row r="991">
      <c r="M991" s="16"/>
    </row>
    <row r="992">
      <c r="M992" s="16"/>
    </row>
    <row r="993">
      <c r="M993" s="16"/>
    </row>
    <row r="994">
      <c r="M994" s="16"/>
    </row>
    <row r="995">
      <c r="M995" s="16"/>
    </row>
    <row r="996">
      <c r="M996" s="16"/>
    </row>
    <row r="997">
      <c r="M997" s="16"/>
    </row>
    <row r="998">
      <c r="M998" s="16"/>
    </row>
    <row r="999">
      <c r="M999" s="16"/>
    </row>
    <row r="1000">
      <c r="M1000" s="16"/>
    </row>
    <row r="1001">
      <c r="M1001" s="16"/>
    </row>
    <row r="1002">
      <c r="M1002" s="16"/>
    </row>
  </sheetData>
  <mergeCells count="42">
    <mergeCell ref="A1:B2"/>
    <mergeCell ref="C1:G2"/>
    <mergeCell ref="H1:H2"/>
    <mergeCell ref="I1:I2"/>
    <mergeCell ref="J1:J2"/>
    <mergeCell ref="A3:A8"/>
    <mergeCell ref="G7:J8"/>
    <mergeCell ref="A9:B10"/>
    <mergeCell ref="C9:G10"/>
    <mergeCell ref="H9:H10"/>
    <mergeCell ref="I9:I10"/>
    <mergeCell ref="J9:J10"/>
    <mergeCell ref="A11:A16"/>
    <mergeCell ref="G13:J14"/>
    <mergeCell ref="A17:B18"/>
    <mergeCell ref="C17:G18"/>
    <mergeCell ref="H17:H18"/>
    <mergeCell ref="I17:I18"/>
    <mergeCell ref="J17:J18"/>
    <mergeCell ref="A19:A24"/>
    <mergeCell ref="G25:J26"/>
    <mergeCell ref="A27:B28"/>
    <mergeCell ref="C27:G28"/>
    <mergeCell ref="H27:H28"/>
    <mergeCell ref="I27:I28"/>
    <mergeCell ref="J27:J28"/>
    <mergeCell ref="A29:A34"/>
    <mergeCell ref="G37:J38"/>
    <mergeCell ref="A49:B50"/>
    <mergeCell ref="C49:G50"/>
    <mergeCell ref="H49:H50"/>
    <mergeCell ref="I49:I50"/>
    <mergeCell ref="J49:J50"/>
    <mergeCell ref="A51:A56"/>
    <mergeCell ref="G56:J57"/>
    <mergeCell ref="A39:B40"/>
    <mergeCell ref="C39:G40"/>
    <mergeCell ref="H39:H40"/>
    <mergeCell ref="I39:I40"/>
    <mergeCell ref="J39:J40"/>
    <mergeCell ref="A41:A46"/>
    <mergeCell ref="G47:J48"/>
  </mergeCells>
  <conditionalFormatting sqref="H5:J5">
    <cfRule type="colorScale" priority="1">
      <colorScale>
        <cfvo type="min"/>
        <cfvo type="max"/>
        <color rgb="FFFFFFFF"/>
        <color rgb="FF00FF00"/>
      </colorScale>
    </cfRule>
  </conditionalFormatting>
  <conditionalFormatting sqref="H4:J4">
    <cfRule type="colorScale" priority="2">
      <colorScale>
        <cfvo type="min"/>
        <cfvo type="max"/>
        <color rgb="FF00FF00"/>
        <color rgb="FFFFFFFF"/>
      </colorScale>
    </cfRule>
  </conditionalFormatting>
  <conditionalFormatting sqref="H6:J6">
    <cfRule type="colorScale" priority="3">
      <colorScale>
        <cfvo type="min"/>
        <cfvo type="max"/>
        <color rgb="FFFFFFFF"/>
        <color rgb="FF00FF00"/>
      </colorScale>
    </cfRule>
  </conditionalFormatting>
  <conditionalFormatting sqref="H12:J12">
    <cfRule type="colorScale" priority="4">
      <colorScale>
        <cfvo type="min"/>
        <cfvo type="max"/>
        <color rgb="FF00FF00"/>
        <color rgb="FFFFFFFF"/>
      </colorScale>
    </cfRule>
  </conditionalFormatting>
  <conditionalFormatting sqref="G24:J24">
    <cfRule type="colorScale" priority="5">
      <colorScale>
        <cfvo type="min"/>
        <cfvo type="max"/>
        <color rgb="FFFFFFFF"/>
        <color rgb="FF00FF00"/>
      </colorScale>
    </cfRule>
  </conditionalFormatting>
  <conditionalFormatting sqref="G22:J22">
    <cfRule type="colorScale" priority="6">
      <colorScale>
        <cfvo type="min"/>
        <cfvo type="max"/>
        <color rgb="FF00FF00"/>
        <color rgb="FFFFFFFF"/>
      </colorScale>
    </cfRule>
  </conditionalFormatting>
  <conditionalFormatting sqref="G23:J23">
    <cfRule type="colorScale" priority="7">
      <colorScale>
        <cfvo type="min"/>
        <cfvo type="max"/>
        <color rgb="FFFFFFFF"/>
        <color rgb="FF00FF00"/>
      </colorScale>
    </cfRule>
  </conditionalFormatting>
  <conditionalFormatting sqref="G34:J34 L34">
    <cfRule type="colorScale" priority="8">
      <colorScale>
        <cfvo type="min"/>
        <cfvo type="max"/>
        <color rgb="FFFFFFFF"/>
        <color rgb="FF00FF00"/>
      </colorScale>
    </cfRule>
  </conditionalFormatting>
  <conditionalFormatting sqref="G33:J33 L33">
    <cfRule type="colorScale" priority="9">
      <colorScale>
        <cfvo type="min"/>
        <cfvo type="max"/>
        <color rgb="FFFFFFFF"/>
        <color rgb="FF00FF00"/>
      </colorScale>
    </cfRule>
  </conditionalFormatting>
  <conditionalFormatting sqref="G32:J32">
    <cfRule type="colorScale" priority="10">
      <colorScale>
        <cfvo type="percentile" val="14"/>
        <cfvo type="percentile" val="1"/>
        <color rgb="FF00FF00"/>
        <color rgb="FFFFFFFF"/>
      </colorScale>
    </cfRule>
  </conditionalFormatting>
  <conditionalFormatting sqref="G36:J36">
    <cfRule type="colorScale" priority="11">
      <colorScale>
        <cfvo type="min"/>
        <cfvo type="max"/>
        <color rgb="FFFFFFFF"/>
        <color rgb="FF00FF00"/>
      </colorScale>
    </cfRule>
  </conditionalFormatting>
  <conditionalFormatting sqref="G35:J35">
    <cfRule type="colorScale" priority="12">
      <colorScale>
        <cfvo type="min"/>
        <cfvo type="max"/>
        <color rgb="FFFFFFFF"/>
        <color rgb="FF00FF00"/>
      </colorScale>
    </cfRule>
  </conditionalFormatting>
  <conditionalFormatting sqref="G44:J44">
    <cfRule type="colorScale" priority="13">
      <colorScale>
        <cfvo type="min"/>
        <cfvo type="max"/>
        <color rgb="FF00FF00"/>
        <color rgb="FFFFFFFF"/>
      </colorScale>
    </cfRule>
  </conditionalFormatting>
  <conditionalFormatting sqref="G45:J45">
    <cfRule type="colorScale" priority="14">
      <colorScale>
        <cfvo type="min"/>
        <cfvo type="max"/>
        <color rgb="FFFFFFFF"/>
        <color rgb="FF00FF00"/>
      </colorScale>
    </cfRule>
  </conditionalFormatting>
  <conditionalFormatting sqref="G46:J46">
    <cfRule type="colorScale" priority="15">
      <colorScale>
        <cfvo type="min"/>
        <cfvo type="max"/>
        <color rgb="FFFFFFFF"/>
        <color rgb="FF00FF00"/>
      </colorScale>
    </cfRule>
  </conditionalFormatting>
  <conditionalFormatting sqref="H53:J53">
    <cfRule type="colorScale" priority="16">
      <colorScale>
        <cfvo type="min"/>
        <cfvo type="max"/>
        <color rgb="FF00FF00"/>
        <color rgb="FFFFFFFF"/>
      </colorScale>
    </cfRule>
  </conditionalFormatting>
  <conditionalFormatting sqref="H54:J54">
    <cfRule type="colorScale" priority="17">
      <colorScale>
        <cfvo type="min"/>
        <cfvo type="max"/>
        <color rgb="FFFFFFFF"/>
        <color rgb="FF00FF00"/>
      </colorScale>
    </cfRule>
  </conditionalFormatting>
  <conditionalFormatting sqref="H55:J55">
    <cfRule type="colorScale" priority="18">
      <colorScale>
        <cfvo type="min"/>
        <cfvo type="max"/>
        <color rgb="FFFFFFFF"/>
        <color rgb="FF00FF00"/>
      </colorScale>
    </cfRule>
  </conditionalFormatting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0"/>
  <cols>
    <col customWidth="1" min="1" max="1" width="16.75"/>
    <col customWidth="1" min="2" max="2" width="19.5"/>
    <col customWidth="1" min="3" max="6" width="6.13"/>
    <col customWidth="1" min="7" max="10" width="18.38"/>
    <col customWidth="1" min="11" max="11" width="16.5"/>
    <col customWidth="1" min="12" max="12" width="25.25"/>
    <col customWidth="1" min="13" max="13" width="7.5"/>
    <col customWidth="1" min="17" max="17" width="25.25"/>
  </cols>
  <sheetData>
    <row r="1">
      <c r="A1" s="47" t="s">
        <v>141</v>
      </c>
      <c r="C1" s="37" t="s">
        <v>142</v>
      </c>
      <c r="H1" s="3" t="s">
        <v>143</v>
      </c>
      <c r="I1" s="3" t="s">
        <v>144</v>
      </c>
      <c r="J1" s="3" t="s">
        <v>145</v>
      </c>
      <c r="K1" s="63"/>
      <c r="L1" s="29" t="s">
        <v>95</v>
      </c>
      <c r="M1" s="65"/>
      <c r="Q1" s="64"/>
      <c r="R1" s="64"/>
    </row>
    <row r="2">
      <c r="A2" s="66"/>
      <c r="B2" s="66"/>
      <c r="C2" s="8"/>
      <c r="D2" s="8"/>
      <c r="E2" s="8"/>
      <c r="F2" s="8"/>
      <c r="G2" s="8"/>
      <c r="H2" s="8"/>
      <c r="I2" s="8"/>
      <c r="J2" s="8"/>
      <c r="K2" s="63"/>
      <c r="L2" s="13" t="s">
        <v>146</v>
      </c>
      <c r="M2" s="39">
        <v>0.96</v>
      </c>
    </row>
    <row r="3">
      <c r="A3" s="67"/>
      <c r="B3" s="68" t="s">
        <v>110</v>
      </c>
      <c r="C3" s="63"/>
      <c r="D3" s="63"/>
      <c r="E3" s="63"/>
      <c r="F3" s="63"/>
      <c r="G3" s="63"/>
      <c r="H3" s="13">
        <v>3.2</v>
      </c>
      <c r="I3" s="13">
        <v>2.0</v>
      </c>
      <c r="J3" s="72">
        <v>1.2</v>
      </c>
      <c r="L3" s="72" t="s">
        <v>140</v>
      </c>
      <c r="M3" s="74">
        <f>$M$2*1.4</f>
        <v>1.344</v>
      </c>
    </row>
    <row r="4">
      <c r="A4" s="45"/>
      <c r="B4" s="78" t="s">
        <v>7</v>
      </c>
      <c r="C4" s="63"/>
      <c r="D4" s="63"/>
      <c r="E4" s="63"/>
      <c r="F4" s="63"/>
      <c r="G4" s="20"/>
      <c r="H4" s="28">
        <f t="shared" ref="H4:J4" si="1">$M$5-$M$5*($M$6)</f>
        <v>12</v>
      </c>
      <c r="I4" s="28">
        <f t="shared" si="1"/>
        <v>12</v>
      </c>
      <c r="J4" s="28">
        <f t="shared" si="1"/>
        <v>12</v>
      </c>
      <c r="K4" s="28"/>
      <c r="L4" s="72" t="s">
        <v>110</v>
      </c>
      <c r="M4" s="77">
        <v>6.0</v>
      </c>
    </row>
    <row r="5">
      <c r="A5" s="45"/>
      <c r="B5" s="78" t="s">
        <v>110</v>
      </c>
      <c r="C5" s="63"/>
      <c r="D5" s="63"/>
      <c r="E5" s="63"/>
      <c r="F5" s="63"/>
      <c r="G5" s="63"/>
      <c r="H5" s="28">
        <f t="shared" ref="H5:J5" si="2">$M$4+H3</f>
        <v>9.2</v>
      </c>
      <c r="I5" s="28">
        <f t="shared" si="2"/>
        <v>8</v>
      </c>
      <c r="J5" s="28">
        <f t="shared" si="2"/>
        <v>7.2</v>
      </c>
      <c r="K5" s="28"/>
      <c r="L5" s="72" t="s">
        <v>147</v>
      </c>
      <c r="M5" s="77">
        <v>12.0</v>
      </c>
    </row>
    <row r="6">
      <c r="A6" s="45"/>
      <c r="B6" s="78" t="s">
        <v>148</v>
      </c>
      <c r="C6" s="63"/>
      <c r="D6" s="63"/>
      <c r="E6" s="63"/>
      <c r="F6" s="63"/>
      <c r="G6" s="20"/>
      <c r="H6" s="20">
        <f t="shared" ref="H6:J6" si="3">H5/H4*100</f>
        <v>76.66666667</v>
      </c>
      <c r="I6" s="20">
        <f t="shared" si="3"/>
        <v>66.66666667</v>
      </c>
      <c r="J6" s="20">
        <f t="shared" si="3"/>
        <v>60</v>
      </c>
      <c r="K6" s="20"/>
      <c r="L6" s="72" t="s">
        <v>149</v>
      </c>
      <c r="M6" s="77">
        <v>0.0</v>
      </c>
    </row>
    <row r="7">
      <c r="A7" s="45"/>
      <c r="B7" s="63"/>
      <c r="C7" s="63"/>
      <c r="D7" s="63"/>
      <c r="E7" s="63"/>
      <c r="F7" s="63"/>
      <c r="G7" s="87" t="s">
        <v>150</v>
      </c>
      <c r="K7" s="20"/>
      <c r="M7" s="16"/>
      <c r="Q7" s="64"/>
      <c r="R7" s="64"/>
    </row>
    <row r="8">
      <c r="A8" s="45"/>
      <c r="B8" s="38"/>
      <c r="C8" s="63"/>
      <c r="D8" s="63"/>
      <c r="E8" s="63"/>
      <c r="F8" s="63"/>
      <c r="K8" s="20"/>
      <c r="M8" s="16"/>
      <c r="Q8" s="64"/>
      <c r="R8" s="64"/>
    </row>
    <row r="9">
      <c r="A9" s="47" t="s">
        <v>151</v>
      </c>
      <c r="C9" s="37" t="s">
        <v>142</v>
      </c>
      <c r="H9" s="3" t="s">
        <v>152</v>
      </c>
      <c r="I9" s="3" t="s">
        <v>153</v>
      </c>
      <c r="J9" s="3" t="s">
        <v>154</v>
      </c>
      <c r="K9" s="63"/>
      <c r="L9" s="29" t="s">
        <v>95</v>
      </c>
      <c r="M9" s="65"/>
      <c r="Q9" s="64"/>
      <c r="R9" s="64"/>
    </row>
    <row r="10">
      <c r="A10" s="66"/>
      <c r="B10" s="66"/>
      <c r="C10" s="8"/>
      <c r="D10" s="8"/>
      <c r="E10" s="8"/>
      <c r="F10" s="8"/>
      <c r="G10" s="8"/>
      <c r="H10" s="8"/>
      <c r="I10" s="8"/>
      <c r="J10" s="8"/>
      <c r="K10" s="63"/>
      <c r="L10" s="13" t="s">
        <v>138</v>
      </c>
      <c r="M10" s="39">
        <v>4.73</v>
      </c>
    </row>
    <row r="11">
      <c r="A11" s="67"/>
      <c r="B11" s="68" t="s">
        <v>7</v>
      </c>
      <c r="C11" s="63"/>
      <c r="D11" s="63"/>
      <c r="E11" s="63"/>
      <c r="F11" s="63"/>
      <c r="G11" s="63"/>
      <c r="H11" s="72">
        <v>0.24</v>
      </c>
      <c r="I11" s="73">
        <v>0.2</v>
      </c>
      <c r="J11" s="72">
        <v>0.16</v>
      </c>
      <c r="K11" s="63"/>
      <c r="L11" s="72" t="s">
        <v>140</v>
      </c>
      <c r="M11" s="74">
        <f>$M$10*1.2</f>
        <v>5.676</v>
      </c>
    </row>
    <row r="12">
      <c r="A12" s="45"/>
      <c r="B12" s="78" t="s">
        <v>7</v>
      </c>
      <c r="H12" s="88">
        <f t="shared" ref="H12:J12" si="4">$M$12-$M$12*($M$13+H11)</f>
        <v>5.52</v>
      </c>
      <c r="I12" s="88">
        <f t="shared" si="4"/>
        <v>6</v>
      </c>
      <c r="J12" s="88">
        <f t="shared" si="4"/>
        <v>6.48</v>
      </c>
      <c r="K12" s="28"/>
      <c r="L12" s="72" t="s">
        <v>147</v>
      </c>
      <c r="M12" s="77">
        <v>12.0</v>
      </c>
    </row>
    <row r="13">
      <c r="A13" s="45"/>
      <c r="B13" s="63"/>
      <c r="C13" s="63"/>
      <c r="D13" s="63"/>
      <c r="E13" s="63"/>
      <c r="F13" s="63"/>
      <c r="G13" s="87" t="s">
        <v>155</v>
      </c>
      <c r="K13" s="20"/>
      <c r="L13" s="72" t="s">
        <v>149</v>
      </c>
      <c r="M13" s="77">
        <v>0.3</v>
      </c>
    </row>
    <row r="14">
      <c r="A14" s="45"/>
      <c r="B14" s="63"/>
      <c r="C14" s="63"/>
      <c r="D14" s="63"/>
      <c r="E14" s="63"/>
      <c r="F14" s="63"/>
      <c r="K14" s="20"/>
      <c r="M14" s="16"/>
    </row>
    <row r="15">
      <c r="A15" s="45"/>
      <c r="B15" s="63"/>
      <c r="C15" s="63"/>
      <c r="D15" s="63"/>
      <c r="E15" s="63"/>
      <c r="F15" s="63"/>
      <c r="G15" s="20" t="str">
        <f>G12</f>
        <v/>
      </c>
      <c r="H15" s="20"/>
      <c r="I15" s="20"/>
      <c r="J15" s="64"/>
      <c r="M15" s="16"/>
      <c r="Q15" s="64"/>
      <c r="R15" s="64"/>
    </row>
    <row r="16">
      <c r="A16" s="45"/>
      <c r="B16" s="64"/>
      <c r="C16" s="79"/>
      <c r="D16" s="79"/>
      <c r="E16" s="79"/>
      <c r="F16" s="79"/>
      <c r="J16" s="82"/>
      <c r="M16" s="16"/>
      <c r="Q16" s="64"/>
      <c r="R16" s="64"/>
    </row>
    <row r="17">
      <c r="A17" s="47" t="s">
        <v>156</v>
      </c>
      <c r="C17" s="37" t="s">
        <v>157</v>
      </c>
      <c r="H17" s="3" t="s">
        <v>118</v>
      </c>
      <c r="I17" s="3" t="s">
        <v>143</v>
      </c>
      <c r="J17" s="37" t="s">
        <v>80</v>
      </c>
      <c r="K17" s="63"/>
      <c r="L17" s="29" t="s">
        <v>95</v>
      </c>
      <c r="M17" s="65"/>
      <c r="Q17" s="64"/>
      <c r="R17" s="64"/>
    </row>
    <row r="18">
      <c r="A18" s="66"/>
      <c r="B18" s="66"/>
      <c r="C18" s="8"/>
      <c r="D18" s="8"/>
      <c r="E18" s="8"/>
      <c r="F18" s="8"/>
      <c r="G18" s="8"/>
      <c r="H18" s="8"/>
      <c r="I18" s="8"/>
      <c r="J18" s="8"/>
      <c r="K18" s="63"/>
      <c r="L18" s="13" t="s">
        <v>158</v>
      </c>
      <c r="M18" s="39">
        <v>7.54</v>
      </c>
    </row>
    <row r="19">
      <c r="A19" s="67"/>
      <c r="B19" s="68" t="s">
        <v>7</v>
      </c>
      <c r="C19" s="89"/>
      <c r="D19" s="70"/>
      <c r="E19" s="70"/>
      <c r="F19" s="70"/>
      <c r="G19" s="71"/>
      <c r="H19" s="72">
        <v>0.06</v>
      </c>
      <c r="I19" s="73"/>
      <c r="J19" s="13">
        <v>0.08</v>
      </c>
      <c r="L19" s="72" t="s">
        <v>159</v>
      </c>
      <c r="M19" s="74">
        <f>$M$18*1.5</f>
        <v>11.31</v>
      </c>
    </row>
    <row r="20">
      <c r="A20" s="45"/>
      <c r="B20" s="68" t="s">
        <v>90</v>
      </c>
      <c r="C20" s="89">
        <v>0.8</v>
      </c>
      <c r="D20" s="89">
        <v>0.8</v>
      </c>
      <c r="E20" s="89">
        <v>0.8</v>
      </c>
      <c r="F20" s="89">
        <v>0.8</v>
      </c>
      <c r="G20" s="71">
        <f t="shared" ref="G20:G21" si="5">SUM(C20:F20)</f>
        <v>3.2</v>
      </c>
      <c r="H20" s="73">
        <v>0.8</v>
      </c>
      <c r="I20" s="72">
        <v>3.2</v>
      </c>
      <c r="K20" s="63"/>
      <c r="L20" s="72" t="s">
        <v>7</v>
      </c>
      <c r="M20" s="77">
        <v>20.0</v>
      </c>
    </row>
    <row r="21">
      <c r="A21" s="45"/>
      <c r="B21" s="68" t="s">
        <v>17</v>
      </c>
      <c r="C21" s="90">
        <v>0.13</v>
      </c>
      <c r="D21" s="79"/>
      <c r="E21" s="79"/>
      <c r="F21" s="79"/>
      <c r="G21" s="63">
        <f t="shared" si="5"/>
        <v>0.13</v>
      </c>
      <c r="H21" s="39">
        <v>0.13</v>
      </c>
      <c r="I21" s="20"/>
      <c r="L21" s="72" t="s">
        <v>160</v>
      </c>
      <c r="M21" s="77">
        <v>0.2</v>
      </c>
    </row>
    <row r="22">
      <c r="A22" s="45"/>
      <c r="B22" s="78" t="s">
        <v>7</v>
      </c>
      <c r="C22" s="79"/>
      <c r="D22" s="79"/>
      <c r="E22" s="79"/>
      <c r="F22" s="79"/>
      <c r="G22" s="28">
        <f t="shared" ref="G22:J22" si="6">$M$20-$M$20*($M$21+G19)</f>
        <v>16</v>
      </c>
      <c r="H22" s="28">
        <f t="shared" si="6"/>
        <v>14.8</v>
      </c>
      <c r="I22" s="28">
        <f t="shared" si="6"/>
        <v>16</v>
      </c>
      <c r="J22" s="28">
        <f t="shared" si="6"/>
        <v>14.4</v>
      </c>
      <c r="K22" s="28"/>
      <c r="M22" s="16"/>
      <c r="Q22" s="64"/>
      <c r="R22" s="64"/>
    </row>
    <row r="23">
      <c r="A23" s="45"/>
      <c r="B23" s="17" t="s">
        <v>90</v>
      </c>
      <c r="C23" s="79"/>
      <c r="D23" s="79"/>
      <c r="E23" s="79"/>
      <c r="F23" s="79"/>
      <c r="G23" s="20">
        <f t="shared" ref="G23:J23" si="7">$M$19+G20</f>
        <v>14.51</v>
      </c>
      <c r="H23" s="20">
        <f t="shared" si="7"/>
        <v>12.11</v>
      </c>
      <c r="I23" s="20">
        <f t="shared" si="7"/>
        <v>14.51</v>
      </c>
      <c r="J23" s="20">
        <f t="shared" si="7"/>
        <v>11.31</v>
      </c>
      <c r="K23" s="20"/>
      <c r="M23" s="16"/>
      <c r="Q23" s="64"/>
      <c r="R23" s="64"/>
    </row>
    <row r="24">
      <c r="A24" s="45"/>
      <c r="B24" s="17" t="s">
        <v>148</v>
      </c>
      <c r="C24" s="79"/>
      <c r="D24" s="79"/>
      <c r="E24" s="79"/>
      <c r="F24" s="79"/>
      <c r="G24" s="20">
        <f t="shared" ref="G24:J24" si="8">G23/G22*100</f>
        <v>90.6875</v>
      </c>
      <c r="H24" s="20">
        <f t="shared" si="8"/>
        <v>81.82432432</v>
      </c>
      <c r="I24" s="20">
        <f t="shared" si="8"/>
        <v>90.6875</v>
      </c>
      <c r="J24" s="20">
        <f t="shared" si="8"/>
        <v>78.54166667</v>
      </c>
      <c r="K24" s="20"/>
      <c r="M24" s="16"/>
      <c r="Q24" s="64"/>
      <c r="R24" s="64"/>
    </row>
    <row r="25">
      <c r="A25" s="64"/>
      <c r="B25" s="64"/>
      <c r="C25" s="79"/>
      <c r="D25" s="79"/>
      <c r="E25" s="79"/>
      <c r="F25" s="79"/>
      <c r="G25" s="87" t="s">
        <v>161</v>
      </c>
      <c r="K25" s="20"/>
      <c r="M25" s="16"/>
      <c r="Q25" s="64"/>
      <c r="R25" s="64"/>
    </row>
    <row r="26">
      <c r="A26" s="47"/>
      <c r="B26" s="47"/>
      <c r="C26" s="37"/>
      <c r="D26" s="37"/>
      <c r="E26" s="37"/>
      <c r="F26" s="37"/>
      <c r="K26" s="20"/>
      <c r="M26" s="16"/>
      <c r="Q26" s="64"/>
      <c r="R26" s="64"/>
    </row>
    <row r="27">
      <c r="A27" s="47" t="s">
        <v>162</v>
      </c>
      <c r="C27" s="37" t="s">
        <v>163</v>
      </c>
      <c r="H27" s="3" t="s">
        <v>164</v>
      </c>
      <c r="I27" s="3" t="s">
        <v>126</v>
      </c>
      <c r="J27" s="3" t="s">
        <v>89</v>
      </c>
      <c r="L27" s="29" t="s">
        <v>95</v>
      </c>
      <c r="M27" s="65"/>
      <c r="Q27" s="64"/>
      <c r="R27" s="64"/>
    </row>
    <row r="28">
      <c r="A28" s="66"/>
      <c r="B28" s="66"/>
      <c r="C28" s="8"/>
      <c r="D28" s="8"/>
      <c r="E28" s="8"/>
      <c r="F28" s="8"/>
      <c r="G28" s="8"/>
      <c r="H28" s="8"/>
      <c r="I28" s="8"/>
      <c r="J28" s="8"/>
      <c r="L28" s="13" t="s">
        <v>129</v>
      </c>
      <c r="M28" s="39">
        <v>1035.0</v>
      </c>
    </row>
    <row r="29">
      <c r="A29" s="67"/>
      <c r="B29" s="68" t="s">
        <v>7</v>
      </c>
      <c r="C29" s="89"/>
      <c r="D29" s="70"/>
      <c r="E29" s="70"/>
      <c r="F29" s="70"/>
      <c r="G29" s="71"/>
      <c r="H29" s="72"/>
      <c r="I29" s="73"/>
      <c r="L29" s="72" t="s">
        <v>109</v>
      </c>
      <c r="M29" s="74">
        <f>$M$28*1.45+100</f>
        <v>1600.75</v>
      </c>
    </row>
    <row r="30">
      <c r="A30" s="45"/>
      <c r="B30" s="68" t="s">
        <v>90</v>
      </c>
      <c r="C30" s="89">
        <v>0.8</v>
      </c>
      <c r="D30" s="76"/>
      <c r="E30" s="76"/>
      <c r="F30" s="76"/>
      <c r="G30" s="71">
        <f t="shared" ref="G30:G31" si="9">SUM(C30:F30)</f>
        <v>0.8</v>
      </c>
      <c r="H30" s="73">
        <v>3.0</v>
      </c>
      <c r="I30" s="72"/>
      <c r="J30" s="13">
        <v>3.2</v>
      </c>
      <c r="L30" s="13" t="s">
        <v>90</v>
      </c>
      <c r="M30" s="39">
        <v>6.5</v>
      </c>
    </row>
    <row r="31">
      <c r="A31" s="45"/>
      <c r="B31" s="68" t="s">
        <v>109</v>
      </c>
      <c r="C31" s="70">
        <v>75.0</v>
      </c>
      <c r="D31" s="70">
        <v>75.0</v>
      </c>
      <c r="E31" s="70">
        <v>75.0</v>
      </c>
      <c r="F31" s="70">
        <v>75.0</v>
      </c>
      <c r="G31" s="63">
        <f t="shared" si="9"/>
        <v>300</v>
      </c>
      <c r="H31" s="20">
        <v>75.0</v>
      </c>
      <c r="I31" s="20">
        <v>300.0</v>
      </c>
      <c r="L31" s="72" t="s">
        <v>7</v>
      </c>
      <c r="M31" s="77">
        <v>20.0</v>
      </c>
    </row>
    <row r="32">
      <c r="A32" s="45"/>
      <c r="B32" s="78" t="s">
        <v>7</v>
      </c>
      <c r="C32" s="79"/>
      <c r="D32" s="79"/>
      <c r="E32" s="79"/>
      <c r="F32" s="79"/>
      <c r="G32" s="91">
        <f t="shared" ref="G32:J32" si="10">$M$31-$M$31*($M$32+G29)</f>
        <v>16</v>
      </c>
      <c r="H32" s="91">
        <f t="shared" si="10"/>
        <v>16</v>
      </c>
      <c r="I32" s="91">
        <f t="shared" si="10"/>
        <v>16</v>
      </c>
      <c r="J32" s="91">
        <f t="shared" si="10"/>
        <v>16</v>
      </c>
      <c r="L32" s="72" t="s">
        <v>160</v>
      </c>
      <c r="M32" s="77">
        <v>0.2</v>
      </c>
    </row>
    <row r="33">
      <c r="A33" s="45"/>
      <c r="B33" s="17" t="s">
        <v>90</v>
      </c>
      <c r="C33" s="79"/>
      <c r="D33" s="79"/>
      <c r="E33" s="79"/>
      <c r="F33" s="79"/>
      <c r="G33" s="91">
        <f t="shared" ref="G33:J33" si="11">$M$30+G30</f>
        <v>7.3</v>
      </c>
      <c r="H33" s="91">
        <f t="shared" si="11"/>
        <v>9.5</v>
      </c>
      <c r="I33" s="91">
        <f t="shared" si="11"/>
        <v>6.5</v>
      </c>
      <c r="J33" s="91">
        <f t="shared" si="11"/>
        <v>9.7</v>
      </c>
      <c r="M33" s="65"/>
      <c r="O33" s="64"/>
    </row>
    <row r="34">
      <c r="A34" s="45"/>
      <c r="B34" s="17" t="s">
        <v>109</v>
      </c>
      <c r="C34" s="79"/>
      <c r="D34" s="79"/>
      <c r="E34" s="79"/>
      <c r="F34" s="79"/>
      <c r="G34" s="20">
        <f t="shared" ref="G34:J34" si="12">$M$29+G31</f>
        <v>1900.75</v>
      </c>
      <c r="H34" s="20">
        <f t="shared" si="12"/>
        <v>1675.75</v>
      </c>
      <c r="I34" s="20">
        <f t="shared" si="12"/>
        <v>1900.75</v>
      </c>
      <c r="J34" s="20">
        <f t="shared" si="12"/>
        <v>1600.75</v>
      </c>
      <c r="M34" s="16"/>
      <c r="O34" s="20"/>
    </row>
    <row r="35">
      <c r="A35" s="92"/>
      <c r="B35" s="17" t="s">
        <v>165</v>
      </c>
      <c r="C35" s="79"/>
      <c r="D35" s="79"/>
      <c r="E35" s="79"/>
      <c r="F35" s="79"/>
      <c r="G35" s="20">
        <f t="shared" ref="G35:J35" si="13">G34/G32</f>
        <v>118.796875</v>
      </c>
      <c r="H35" s="20">
        <f t="shared" si="13"/>
        <v>104.734375</v>
      </c>
      <c r="I35" s="20">
        <f t="shared" si="13"/>
        <v>118.796875</v>
      </c>
      <c r="J35" s="20">
        <f t="shared" si="13"/>
        <v>100.046875</v>
      </c>
      <c r="M35" s="16"/>
      <c r="O35" s="20"/>
      <c r="Q35" s="64"/>
      <c r="R35" s="64"/>
    </row>
    <row r="36">
      <c r="A36" s="92"/>
      <c r="B36" s="17" t="s">
        <v>148</v>
      </c>
      <c r="C36" s="79"/>
      <c r="D36" s="79"/>
      <c r="E36" s="79"/>
      <c r="F36" s="79"/>
      <c r="G36" s="20">
        <f t="shared" ref="G36:J36" si="14">G33/G32*100</f>
        <v>45.625</v>
      </c>
      <c r="H36" s="20">
        <f t="shared" si="14"/>
        <v>59.375</v>
      </c>
      <c r="I36" s="20">
        <f t="shared" si="14"/>
        <v>40.625</v>
      </c>
      <c r="J36" s="20">
        <f t="shared" si="14"/>
        <v>60.625</v>
      </c>
      <c r="M36" s="16"/>
      <c r="O36" s="20"/>
      <c r="Q36" s="64"/>
      <c r="R36" s="64"/>
    </row>
    <row r="37">
      <c r="A37" s="64"/>
      <c r="B37" s="64"/>
      <c r="C37" s="79"/>
      <c r="D37" s="79"/>
      <c r="E37" s="79"/>
      <c r="F37" s="79"/>
      <c r="G37" s="87" t="s">
        <v>166</v>
      </c>
      <c r="K37" s="20"/>
      <c r="L37" s="20"/>
      <c r="M37" s="16"/>
      <c r="O37" s="20"/>
      <c r="Q37" s="64"/>
      <c r="R37" s="64"/>
    </row>
    <row r="38">
      <c r="A38" s="64"/>
      <c r="B38" s="64"/>
      <c r="C38" s="79"/>
      <c r="D38" s="79"/>
      <c r="E38" s="79"/>
      <c r="F38" s="79"/>
      <c r="K38" s="20"/>
      <c r="M38" s="16"/>
      <c r="O38" s="20"/>
      <c r="Q38" s="64"/>
      <c r="R38" s="64"/>
    </row>
    <row r="39">
      <c r="A39" s="47" t="s">
        <v>167</v>
      </c>
      <c r="C39" s="37" t="s">
        <v>168</v>
      </c>
      <c r="H39" s="3" t="s">
        <v>118</v>
      </c>
      <c r="I39" s="3" t="s">
        <v>143</v>
      </c>
      <c r="J39" s="3" t="s">
        <v>144</v>
      </c>
      <c r="K39" s="63"/>
      <c r="L39" s="29" t="s">
        <v>95</v>
      </c>
      <c r="M39" s="65"/>
      <c r="Q39" s="64"/>
      <c r="R39" s="64"/>
    </row>
    <row r="40">
      <c r="A40" s="66"/>
      <c r="B40" s="66"/>
      <c r="C40" s="8"/>
      <c r="D40" s="8"/>
      <c r="E40" s="8"/>
      <c r="F40" s="8"/>
      <c r="G40" s="8"/>
      <c r="H40" s="8"/>
      <c r="I40" s="8"/>
      <c r="J40" s="8"/>
      <c r="K40" s="63"/>
      <c r="L40" s="13" t="s">
        <v>169</v>
      </c>
      <c r="M40" s="39">
        <v>0.56</v>
      </c>
    </row>
    <row r="41">
      <c r="A41" s="67"/>
      <c r="B41" s="68" t="s">
        <v>7</v>
      </c>
      <c r="C41" s="89">
        <v>0.06</v>
      </c>
      <c r="D41" s="70"/>
      <c r="E41" s="70"/>
      <c r="F41" s="70"/>
      <c r="G41" s="71">
        <f t="shared" ref="G41:G43" si="15">SUM(C41:F41)</f>
        <v>0.06</v>
      </c>
      <c r="H41" s="72">
        <v>0.12</v>
      </c>
      <c r="I41" s="73"/>
      <c r="J41" s="64"/>
      <c r="L41" s="72" t="s">
        <v>170</v>
      </c>
      <c r="M41" s="74">
        <f>$M$40*1.5</f>
        <v>0.84</v>
      </c>
    </row>
    <row r="42">
      <c r="A42" s="45"/>
      <c r="B42" s="68" t="s">
        <v>90</v>
      </c>
      <c r="C42" s="89"/>
      <c r="D42" s="89">
        <v>0.8</v>
      </c>
      <c r="E42" s="89">
        <v>0.8</v>
      </c>
      <c r="F42" s="89">
        <v>0.8</v>
      </c>
      <c r="G42" s="71">
        <f t="shared" si="15"/>
        <v>2.4</v>
      </c>
      <c r="H42" s="73"/>
      <c r="I42" s="72">
        <v>3.2</v>
      </c>
      <c r="J42" s="72">
        <v>2.0</v>
      </c>
      <c r="K42" s="63"/>
      <c r="L42" s="13" t="s">
        <v>90</v>
      </c>
      <c r="M42" s="39">
        <v>8.4</v>
      </c>
    </row>
    <row r="43">
      <c r="A43" s="45"/>
      <c r="B43" s="68" t="s">
        <v>17</v>
      </c>
      <c r="C43" s="70">
        <v>0.13</v>
      </c>
      <c r="D43" s="79"/>
      <c r="E43" s="79"/>
      <c r="F43" s="79"/>
      <c r="G43" s="93">
        <f t="shared" si="15"/>
        <v>0.13</v>
      </c>
      <c r="H43" s="39">
        <v>0.13</v>
      </c>
      <c r="I43" s="20"/>
      <c r="J43" s="38"/>
      <c r="L43" s="72" t="s">
        <v>7</v>
      </c>
      <c r="M43" s="77">
        <v>11.1</v>
      </c>
    </row>
    <row r="44">
      <c r="A44" s="45"/>
      <c r="B44" s="78" t="s">
        <v>7</v>
      </c>
      <c r="C44" s="79"/>
      <c r="D44" s="79"/>
      <c r="E44" s="79"/>
      <c r="F44" s="79"/>
      <c r="G44" s="28">
        <f t="shared" ref="G44:J44" si="16">$M$43-$M$43*($M$44+G41)</f>
        <v>8.769</v>
      </c>
      <c r="H44" s="28">
        <f t="shared" si="16"/>
        <v>8.103</v>
      </c>
      <c r="I44" s="28">
        <f t="shared" si="16"/>
        <v>9.435</v>
      </c>
      <c r="J44" s="28">
        <f t="shared" si="16"/>
        <v>9.435</v>
      </c>
      <c r="K44" s="28"/>
      <c r="L44" s="72" t="s">
        <v>160</v>
      </c>
      <c r="M44" s="77">
        <v>0.15</v>
      </c>
    </row>
    <row r="45">
      <c r="A45" s="45"/>
      <c r="B45" s="78" t="s">
        <v>90</v>
      </c>
      <c r="C45" s="79"/>
      <c r="D45" s="79"/>
      <c r="E45" s="79"/>
      <c r="F45" s="79"/>
      <c r="G45" s="91">
        <f t="shared" ref="G45:J45" si="17">$M$42+G42</f>
        <v>10.8</v>
      </c>
      <c r="H45" s="91">
        <f t="shared" si="17"/>
        <v>8.4</v>
      </c>
      <c r="I45" s="91">
        <f t="shared" si="17"/>
        <v>11.6</v>
      </c>
      <c r="J45" s="91">
        <f t="shared" si="17"/>
        <v>10.4</v>
      </c>
      <c r="K45" s="28"/>
      <c r="M45" s="16"/>
    </row>
    <row r="46">
      <c r="A46" s="45"/>
      <c r="B46" s="17" t="s">
        <v>148</v>
      </c>
      <c r="C46" s="63"/>
      <c r="D46" s="63"/>
      <c r="E46" s="63"/>
      <c r="F46" s="63"/>
      <c r="G46" s="20">
        <f t="shared" ref="G46:J46" si="18">G45/G44*100</f>
        <v>123.1611358</v>
      </c>
      <c r="H46" s="20">
        <f t="shared" si="18"/>
        <v>103.6653091</v>
      </c>
      <c r="I46" s="20">
        <f t="shared" si="18"/>
        <v>122.9464759</v>
      </c>
      <c r="J46" s="20">
        <f t="shared" si="18"/>
        <v>110.2278749</v>
      </c>
      <c r="K46" s="20"/>
      <c r="M46" s="16"/>
      <c r="Q46" s="64"/>
      <c r="R46" s="64"/>
    </row>
    <row r="47">
      <c r="A47" s="38"/>
      <c r="B47" s="63"/>
      <c r="C47" s="63"/>
      <c r="D47" s="63"/>
      <c r="E47" s="63"/>
      <c r="F47" s="63"/>
      <c r="G47" s="87" t="s">
        <v>171</v>
      </c>
      <c r="K47" s="20"/>
      <c r="M47" s="16"/>
      <c r="Q47" s="64"/>
      <c r="R47" s="64"/>
    </row>
    <row r="48">
      <c r="A48" s="38"/>
      <c r="B48" s="38"/>
      <c r="C48" s="79"/>
      <c r="D48" s="79"/>
      <c r="E48" s="79"/>
      <c r="F48" s="79"/>
      <c r="K48" s="20"/>
      <c r="M48" s="16"/>
      <c r="Q48" s="64"/>
      <c r="R48" s="64"/>
    </row>
    <row r="49">
      <c r="A49" s="47" t="s">
        <v>172</v>
      </c>
      <c r="C49" s="37" t="s">
        <v>142</v>
      </c>
      <c r="H49" s="3" t="s">
        <v>143</v>
      </c>
      <c r="I49" s="3" t="s">
        <v>144</v>
      </c>
      <c r="J49" s="3" t="s">
        <v>80</v>
      </c>
      <c r="L49" s="29" t="s">
        <v>95</v>
      </c>
      <c r="M49" s="65"/>
      <c r="Q49" s="64"/>
      <c r="R49" s="64"/>
    </row>
    <row r="50">
      <c r="A50" s="66"/>
      <c r="B50" s="66"/>
      <c r="C50" s="8"/>
      <c r="D50" s="8"/>
      <c r="E50" s="8"/>
      <c r="F50" s="8"/>
      <c r="G50" s="8"/>
      <c r="H50" s="8"/>
      <c r="I50" s="8"/>
      <c r="J50" s="8"/>
      <c r="L50" s="13" t="s">
        <v>169</v>
      </c>
      <c r="M50" s="39">
        <v>0.495</v>
      </c>
    </row>
    <row r="51">
      <c r="A51" s="67"/>
      <c r="B51" s="68" t="s">
        <v>7</v>
      </c>
      <c r="C51" s="89"/>
      <c r="D51" s="70"/>
      <c r="E51" s="70"/>
      <c r="F51" s="70"/>
      <c r="G51" s="71"/>
      <c r="H51" s="72"/>
      <c r="I51" s="73"/>
      <c r="J51" s="13">
        <v>0.08</v>
      </c>
      <c r="L51" s="72" t="s">
        <v>170</v>
      </c>
      <c r="M51" s="74">
        <f>$M$50*1.2</f>
        <v>0.594</v>
      </c>
    </row>
    <row r="52">
      <c r="A52" s="45"/>
      <c r="B52" s="68" t="s">
        <v>90</v>
      </c>
      <c r="C52" s="89"/>
      <c r="D52" s="76"/>
      <c r="E52" s="76"/>
      <c r="F52" s="76"/>
      <c r="G52" s="71"/>
      <c r="H52" s="72">
        <v>3.2</v>
      </c>
      <c r="I52" s="72">
        <v>2.0</v>
      </c>
      <c r="L52" s="13" t="s">
        <v>90</v>
      </c>
      <c r="M52" s="39">
        <v>9.24</v>
      </c>
    </row>
    <row r="53">
      <c r="A53" s="45"/>
      <c r="B53" s="78" t="s">
        <v>7</v>
      </c>
      <c r="C53" s="79"/>
      <c r="D53" s="79"/>
      <c r="E53" s="79"/>
      <c r="F53" s="79"/>
      <c r="G53" s="20"/>
      <c r="H53" s="91">
        <f t="shared" ref="H53:J53" si="19">$M$53-$M$53*($M$54+H51)</f>
        <v>13.3</v>
      </c>
      <c r="I53" s="91">
        <f t="shared" si="19"/>
        <v>13.3</v>
      </c>
      <c r="J53" s="91">
        <f t="shared" si="19"/>
        <v>12.236</v>
      </c>
      <c r="L53" s="72" t="s">
        <v>7</v>
      </c>
      <c r="M53" s="77">
        <v>13.3</v>
      </c>
    </row>
    <row r="54">
      <c r="A54" s="45"/>
      <c r="B54" s="78" t="s">
        <v>90</v>
      </c>
      <c r="C54" s="79"/>
      <c r="D54" s="79"/>
      <c r="E54" s="79"/>
      <c r="F54" s="79"/>
      <c r="G54" s="20"/>
      <c r="H54" s="91">
        <f t="shared" ref="H54:J54" si="20">$M$52+H52</f>
        <v>12.44</v>
      </c>
      <c r="I54" s="91">
        <f t="shared" si="20"/>
        <v>11.24</v>
      </c>
      <c r="J54" s="91">
        <f t="shared" si="20"/>
        <v>9.24</v>
      </c>
      <c r="L54" s="72" t="s">
        <v>160</v>
      </c>
      <c r="M54" s="77">
        <v>0.0</v>
      </c>
    </row>
    <row r="55">
      <c r="A55" s="45"/>
      <c r="B55" s="17" t="s">
        <v>148</v>
      </c>
      <c r="C55" s="79"/>
      <c r="D55" s="79"/>
      <c r="E55" s="79"/>
      <c r="F55" s="79"/>
      <c r="H55" s="20">
        <f t="shared" ref="H55:J55" si="21">H54/H53*100</f>
        <v>93.53383459</v>
      </c>
      <c r="I55" s="20">
        <f t="shared" si="21"/>
        <v>84.5112782</v>
      </c>
      <c r="J55" s="20">
        <f t="shared" si="21"/>
        <v>75.51487414</v>
      </c>
      <c r="M55" s="16"/>
    </row>
    <row r="56">
      <c r="A56" s="45"/>
      <c r="B56" s="64"/>
      <c r="C56" s="79"/>
      <c r="D56" s="79"/>
      <c r="E56" s="79"/>
      <c r="F56" s="79"/>
      <c r="G56" s="87" t="s">
        <v>173</v>
      </c>
      <c r="K56" s="20"/>
      <c r="M56" s="16"/>
      <c r="Q56" s="64"/>
      <c r="R56" s="64"/>
    </row>
    <row r="57">
      <c r="K57" s="20"/>
      <c r="M57" s="16"/>
    </row>
    <row r="58">
      <c r="M58" s="16"/>
    </row>
    <row r="59">
      <c r="M59" s="16"/>
    </row>
    <row r="60">
      <c r="M60" s="16"/>
    </row>
    <row r="61">
      <c r="M61" s="16"/>
    </row>
    <row r="62">
      <c r="M62" s="16"/>
    </row>
    <row r="63">
      <c r="M63" s="16"/>
    </row>
    <row r="64">
      <c r="M64" s="16"/>
    </row>
    <row r="65">
      <c r="M65" s="16"/>
    </row>
    <row r="66">
      <c r="M66" s="16"/>
    </row>
    <row r="67">
      <c r="M67" s="16"/>
    </row>
    <row r="68">
      <c r="M68" s="16"/>
    </row>
    <row r="69">
      <c r="M69" s="16"/>
    </row>
    <row r="70">
      <c r="M70" s="16"/>
    </row>
    <row r="71">
      <c r="M71" s="16"/>
    </row>
    <row r="72">
      <c r="M72" s="16"/>
    </row>
    <row r="73">
      <c r="M73" s="16"/>
    </row>
    <row r="74">
      <c r="M74" s="16"/>
    </row>
    <row r="75">
      <c r="M75" s="16"/>
    </row>
    <row r="76">
      <c r="M76" s="16"/>
    </row>
    <row r="77">
      <c r="M77" s="16"/>
    </row>
    <row r="78">
      <c r="M78" s="16"/>
    </row>
    <row r="79">
      <c r="M79" s="16"/>
    </row>
    <row r="80">
      <c r="M80" s="16"/>
    </row>
    <row r="81">
      <c r="M81" s="16"/>
    </row>
    <row r="82">
      <c r="M82" s="16"/>
    </row>
    <row r="83">
      <c r="M83" s="16"/>
    </row>
    <row r="84">
      <c r="M84" s="16"/>
    </row>
    <row r="85">
      <c r="M85" s="16"/>
    </row>
    <row r="86">
      <c r="M86" s="16"/>
    </row>
    <row r="87">
      <c r="M87" s="16"/>
    </row>
    <row r="88">
      <c r="M88" s="16"/>
    </row>
    <row r="89">
      <c r="M89" s="16"/>
    </row>
    <row r="90">
      <c r="M90" s="16"/>
    </row>
    <row r="91">
      <c r="M91" s="16"/>
    </row>
    <row r="92">
      <c r="M92" s="16"/>
    </row>
    <row r="93">
      <c r="M93" s="16"/>
    </row>
    <row r="94">
      <c r="M94" s="16"/>
    </row>
    <row r="95">
      <c r="M95" s="16"/>
    </row>
    <row r="96">
      <c r="M96" s="16"/>
    </row>
    <row r="97">
      <c r="M97" s="16"/>
    </row>
    <row r="98">
      <c r="M98" s="16"/>
    </row>
    <row r="99">
      <c r="M99" s="16"/>
    </row>
    <row r="100">
      <c r="M100" s="16"/>
    </row>
    <row r="101">
      <c r="M101" s="16"/>
    </row>
    <row r="102">
      <c r="M102" s="16"/>
    </row>
    <row r="103">
      <c r="M103" s="16"/>
    </row>
    <row r="104">
      <c r="M104" s="16"/>
    </row>
    <row r="105">
      <c r="M105" s="16"/>
    </row>
    <row r="106">
      <c r="M106" s="16"/>
    </row>
    <row r="107">
      <c r="M107" s="16"/>
    </row>
    <row r="108">
      <c r="M108" s="16"/>
    </row>
    <row r="109">
      <c r="M109" s="16"/>
    </row>
    <row r="110">
      <c r="M110" s="16"/>
    </row>
    <row r="111">
      <c r="M111" s="16"/>
    </row>
    <row r="112">
      <c r="M112" s="16"/>
    </row>
    <row r="113">
      <c r="M113" s="16"/>
    </row>
    <row r="114">
      <c r="M114" s="16"/>
    </row>
    <row r="115">
      <c r="M115" s="16"/>
    </row>
    <row r="116">
      <c r="M116" s="16"/>
    </row>
    <row r="117">
      <c r="M117" s="16"/>
    </row>
    <row r="118">
      <c r="M118" s="16"/>
    </row>
    <row r="119">
      <c r="M119" s="16"/>
    </row>
    <row r="120">
      <c r="M120" s="16"/>
    </row>
    <row r="121">
      <c r="M121" s="16"/>
    </row>
    <row r="122">
      <c r="M122" s="16"/>
    </row>
    <row r="123">
      <c r="M123" s="16"/>
    </row>
    <row r="124">
      <c r="M124" s="16"/>
    </row>
    <row r="125">
      <c r="M125" s="16"/>
    </row>
    <row r="126">
      <c r="M126" s="16"/>
    </row>
    <row r="127">
      <c r="M127" s="16"/>
    </row>
    <row r="128">
      <c r="M128" s="16"/>
    </row>
    <row r="129">
      <c r="M129" s="16"/>
    </row>
    <row r="130">
      <c r="M130" s="16"/>
    </row>
    <row r="131">
      <c r="M131" s="16"/>
    </row>
    <row r="132">
      <c r="M132" s="16"/>
    </row>
    <row r="133">
      <c r="M133" s="16"/>
    </row>
    <row r="134">
      <c r="M134" s="16"/>
    </row>
    <row r="135">
      <c r="M135" s="16"/>
    </row>
    <row r="136">
      <c r="M136" s="16"/>
    </row>
    <row r="137">
      <c r="M137" s="16"/>
    </row>
    <row r="138">
      <c r="M138" s="16"/>
    </row>
    <row r="139">
      <c r="M139" s="16"/>
    </row>
    <row r="140">
      <c r="M140" s="16"/>
    </row>
    <row r="141">
      <c r="M141" s="16"/>
    </row>
    <row r="142">
      <c r="M142" s="16"/>
    </row>
    <row r="143">
      <c r="M143" s="16"/>
    </row>
    <row r="144">
      <c r="M144" s="16"/>
    </row>
    <row r="145">
      <c r="M145" s="16"/>
    </row>
    <row r="146">
      <c r="M146" s="16"/>
    </row>
    <row r="147">
      <c r="M147" s="16"/>
    </row>
    <row r="148">
      <c r="M148" s="16"/>
    </row>
    <row r="149">
      <c r="M149" s="16"/>
    </row>
    <row r="150">
      <c r="M150" s="16"/>
    </row>
    <row r="151">
      <c r="M151" s="16"/>
    </row>
    <row r="152">
      <c r="M152" s="16"/>
    </row>
    <row r="153">
      <c r="M153" s="16"/>
    </row>
    <row r="154">
      <c r="M154" s="16"/>
    </row>
    <row r="155">
      <c r="M155" s="16"/>
    </row>
    <row r="156">
      <c r="M156" s="16"/>
    </row>
    <row r="157">
      <c r="M157" s="16"/>
    </row>
    <row r="158">
      <c r="M158" s="16"/>
    </row>
    <row r="159">
      <c r="M159" s="16"/>
    </row>
    <row r="160">
      <c r="M160" s="16"/>
    </row>
    <row r="161">
      <c r="M161" s="16"/>
    </row>
    <row r="162">
      <c r="M162" s="16"/>
    </row>
    <row r="163">
      <c r="M163" s="16"/>
    </row>
    <row r="164">
      <c r="M164" s="16"/>
    </row>
    <row r="165">
      <c r="M165" s="16"/>
    </row>
    <row r="166">
      <c r="M166" s="16"/>
    </row>
    <row r="167">
      <c r="M167" s="16"/>
    </row>
    <row r="168">
      <c r="M168" s="16"/>
    </row>
    <row r="169">
      <c r="M169" s="16"/>
    </row>
    <row r="170">
      <c r="M170" s="16"/>
    </row>
    <row r="171">
      <c r="M171" s="16"/>
    </row>
    <row r="172">
      <c r="M172" s="16"/>
    </row>
    <row r="173">
      <c r="M173" s="16"/>
    </row>
    <row r="174">
      <c r="M174" s="16"/>
    </row>
    <row r="175">
      <c r="M175" s="16"/>
    </row>
    <row r="176">
      <c r="M176" s="16"/>
    </row>
    <row r="177">
      <c r="M177" s="16"/>
    </row>
    <row r="178">
      <c r="M178" s="16"/>
    </row>
    <row r="179">
      <c r="M179" s="16"/>
    </row>
    <row r="180">
      <c r="M180" s="16"/>
    </row>
    <row r="181">
      <c r="M181" s="16"/>
    </row>
    <row r="182">
      <c r="M182" s="16"/>
    </row>
    <row r="183">
      <c r="M183" s="16"/>
    </row>
    <row r="184">
      <c r="M184" s="16"/>
    </row>
    <row r="185">
      <c r="M185" s="16"/>
    </row>
    <row r="186">
      <c r="M186" s="16"/>
    </row>
    <row r="187">
      <c r="M187" s="16"/>
    </row>
    <row r="188">
      <c r="M188" s="16"/>
    </row>
    <row r="189">
      <c r="M189" s="16"/>
    </row>
    <row r="190">
      <c r="M190" s="16"/>
    </row>
    <row r="191">
      <c r="M191" s="16"/>
    </row>
    <row r="192">
      <c r="M192" s="16"/>
    </row>
    <row r="193">
      <c r="M193" s="16"/>
    </row>
    <row r="194">
      <c r="M194" s="16"/>
    </row>
    <row r="195">
      <c r="M195" s="16"/>
    </row>
    <row r="196">
      <c r="M196" s="16"/>
    </row>
    <row r="197">
      <c r="M197" s="16"/>
    </row>
    <row r="198">
      <c r="M198" s="16"/>
    </row>
    <row r="199">
      <c r="M199" s="16"/>
    </row>
    <row r="200">
      <c r="M200" s="16"/>
    </row>
    <row r="201">
      <c r="M201" s="16"/>
    </row>
    <row r="202">
      <c r="M202" s="16"/>
    </row>
    <row r="203">
      <c r="M203" s="16"/>
    </row>
    <row r="204">
      <c r="M204" s="16"/>
    </row>
    <row r="205">
      <c r="M205" s="16"/>
    </row>
    <row r="206">
      <c r="M206" s="16"/>
    </row>
    <row r="207">
      <c r="M207" s="16"/>
    </row>
    <row r="208">
      <c r="M208" s="16"/>
    </row>
    <row r="209">
      <c r="M209" s="16"/>
    </row>
    <row r="210">
      <c r="M210" s="16"/>
    </row>
    <row r="211">
      <c r="M211" s="16"/>
    </row>
    <row r="212">
      <c r="M212" s="16"/>
    </row>
    <row r="213">
      <c r="M213" s="16"/>
    </row>
    <row r="214">
      <c r="M214" s="16"/>
    </row>
    <row r="215">
      <c r="M215" s="16"/>
    </row>
    <row r="216">
      <c r="M216" s="16"/>
    </row>
    <row r="217">
      <c r="M217" s="16"/>
    </row>
    <row r="218">
      <c r="M218" s="16"/>
    </row>
    <row r="219">
      <c r="M219" s="16"/>
    </row>
    <row r="220">
      <c r="M220" s="16"/>
    </row>
    <row r="221">
      <c r="M221" s="16"/>
    </row>
    <row r="222">
      <c r="M222" s="16"/>
    </row>
    <row r="223">
      <c r="M223" s="16"/>
    </row>
    <row r="224">
      <c r="M224" s="16"/>
    </row>
    <row r="225">
      <c r="M225" s="16"/>
    </row>
    <row r="226">
      <c r="M226" s="16"/>
    </row>
    <row r="227">
      <c r="M227" s="16"/>
    </row>
    <row r="228">
      <c r="M228" s="16"/>
    </row>
    <row r="229">
      <c r="M229" s="16"/>
    </row>
    <row r="230">
      <c r="M230" s="16"/>
    </row>
    <row r="231">
      <c r="M231" s="16"/>
    </row>
    <row r="232">
      <c r="M232" s="16"/>
    </row>
    <row r="233">
      <c r="M233" s="16"/>
    </row>
    <row r="234">
      <c r="M234" s="16"/>
    </row>
    <row r="235">
      <c r="M235" s="16"/>
    </row>
    <row r="236">
      <c r="M236" s="16"/>
    </row>
    <row r="237">
      <c r="M237" s="16"/>
    </row>
    <row r="238">
      <c r="M238" s="16"/>
    </row>
    <row r="239">
      <c r="M239" s="16"/>
    </row>
    <row r="240">
      <c r="M240" s="16"/>
    </row>
    <row r="241">
      <c r="M241" s="16"/>
    </row>
    <row r="242">
      <c r="M242" s="16"/>
    </row>
    <row r="243">
      <c r="M243" s="16"/>
    </row>
    <row r="244">
      <c r="M244" s="16"/>
    </row>
    <row r="245">
      <c r="M245" s="16"/>
    </row>
    <row r="246">
      <c r="M246" s="16"/>
    </row>
    <row r="247">
      <c r="M247" s="16"/>
    </row>
    <row r="248">
      <c r="M248" s="16"/>
    </row>
    <row r="249">
      <c r="M249" s="16"/>
    </row>
    <row r="250">
      <c r="M250" s="16"/>
    </row>
    <row r="251">
      <c r="M251" s="16"/>
    </row>
    <row r="252">
      <c r="M252" s="16"/>
    </row>
    <row r="253">
      <c r="M253" s="16"/>
    </row>
    <row r="254">
      <c r="M254" s="16"/>
    </row>
    <row r="255">
      <c r="M255" s="16"/>
    </row>
    <row r="256">
      <c r="M256" s="16"/>
    </row>
    <row r="257">
      <c r="M257" s="16"/>
    </row>
    <row r="258">
      <c r="M258" s="16"/>
    </row>
    <row r="259">
      <c r="M259" s="16"/>
    </row>
    <row r="260">
      <c r="M260" s="16"/>
    </row>
    <row r="261">
      <c r="M261" s="16"/>
    </row>
    <row r="262">
      <c r="M262" s="16"/>
    </row>
    <row r="263">
      <c r="M263" s="16"/>
    </row>
    <row r="264">
      <c r="M264" s="16"/>
    </row>
    <row r="265">
      <c r="M265" s="16"/>
    </row>
    <row r="266">
      <c r="M266" s="16"/>
    </row>
    <row r="267">
      <c r="M267" s="16"/>
    </row>
    <row r="268">
      <c r="M268" s="16"/>
    </row>
    <row r="269">
      <c r="M269" s="16"/>
    </row>
    <row r="270">
      <c r="M270" s="16"/>
    </row>
    <row r="271">
      <c r="M271" s="16"/>
    </row>
    <row r="272">
      <c r="M272" s="16"/>
    </row>
    <row r="273">
      <c r="M273" s="16"/>
    </row>
    <row r="274">
      <c r="M274" s="16"/>
    </row>
    <row r="275">
      <c r="M275" s="16"/>
    </row>
    <row r="276">
      <c r="M276" s="16"/>
    </row>
    <row r="277">
      <c r="M277" s="16"/>
    </row>
    <row r="278">
      <c r="M278" s="16"/>
    </row>
    <row r="279">
      <c r="M279" s="16"/>
    </row>
    <row r="280">
      <c r="M280" s="16"/>
    </row>
    <row r="281">
      <c r="M281" s="16"/>
    </row>
    <row r="282">
      <c r="M282" s="16"/>
    </row>
    <row r="283">
      <c r="M283" s="16"/>
    </row>
    <row r="284">
      <c r="M284" s="16"/>
    </row>
    <row r="285">
      <c r="M285" s="16"/>
    </row>
    <row r="286">
      <c r="M286" s="16"/>
    </row>
    <row r="287">
      <c r="M287" s="16"/>
    </row>
    <row r="288">
      <c r="M288" s="16"/>
    </row>
    <row r="289">
      <c r="M289" s="16"/>
    </row>
    <row r="290">
      <c r="M290" s="16"/>
    </row>
    <row r="291">
      <c r="M291" s="16"/>
    </row>
    <row r="292">
      <c r="M292" s="16"/>
    </row>
    <row r="293">
      <c r="M293" s="16"/>
    </row>
    <row r="294">
      <c r="M294" s="16"/>
    </row>
    <row r="295">
      <c r="M295" s="16"/>
    </row>
    <row r="296">
      <c r="M296" s="16"/>
    </row>
    <row r="297">
      <c r="M297" s="16"/>
    </row>
    <row r="298">
      <c r="M298" s="16"/>
    </row>
    <row r="299">
      <c r="M299" s="16"/>
    </row>
    <row r="300">
      <c r="M300" s="16"/>
    </row>
    <row r="301">
      <c r="M301" s="16"/>
    </row>
    <row r="302">
      <c r="M302" s="16"/>
    </row>
    <row r="303">
      <c r="M303" s="16"/>
    </row>
    <row r="304">
      <c r="M304" s="16"/>
    </row>
    <row r="305">
      <c r="M305" s="16"/>
    </row>
    <row r="306">
      <c r="M306" s="16"/>
    </row>
    <row r="307">
      <c r="M307" s="16"/>
    </row>
    <row r="308">
      <c r="M308" s="16"/>
    </row>
    <row r="309">
      <c r="M309" s="16"/>
    </row>
    <row r="310">
      <c r="M310" s="16"/>
    </row>
    <row r="311">
      <c r="M311" s="16"/>
    </row>
    <row r="312">
      <c r="M312" s="16"/>
    </row>
    <row r="313">
      <c r="M313" s="16"/>
    </row>
    <row r="314">
      <c r="M314" s="16"/>
    </row>
    <row r="315">
      <c r="M315" s="16"/>
    </row>
    <row r="316">
      <c r="M316" s="16"/>
    </row>
    <row r="317">
      <c r="M317" s="16"/>
    </row>
    <row r="318">
      <c r="M318" s="16"/>
    </row>
    <row r="319">
      <c r="M319" s="16"/>
    </row>
    <row r="320">
      <c r="M320" s="16"/>
    </row>
    <row r="321">
      <c r="M321" s="16"/>
    </row>
    <row r="322">
      <c r="M322" s="16"/>
    </row>
    <row r="323">
      <c r="M323" s="16"/>
    </row>
    <row r="324">
      <c r="M324" s="16"/>
    </row>
    <row r="325">
      <c r="M325" s="16"/>
    </row>
    <row r="326">
      <c r="M326" s="16"/>
    </row>
    <row r="327">
      <c r="M327" s="16"/>
    </row>
    <row r="328">
      <c r="M328" s="16"/>
    </row>
    <row r="329">
      <c r="M329" s="16"/>
    </row>
    <row r="330">
      <c r="M330" s="16"/>
    </row>
    <row r="331">
      <c r="M331" s="16"/>
    </row>
    <row r="332">
      <c r="M332" s="16"/>
    </row>
    <row r="333">
      <c r="M333" s="16"/>
    </row>
    <row r="334">
      <c r="M334" s="16"/>
    </row>
    <row r="335">
      <c r="M335" s="16"/>
    </row>
    <row r="336">
      <c r="M336" s="16"/>
    </row>
    <row r="337">
      <c r="M337" s="16"/>
    </row>
    <row r="338">
      <c r="M338" s="16"/>
    </row>
    <row r="339">
      <c r="M339" s="16"/>
    </row>
    <row r="340">
      <c r="M340" s="16"/>
    </row>
    <row r="341">
      <c r="M341" s="16"/>
    </row>
    <row r="342">
      <c r="M342" s="16"/>
    </row>
    <row r="343">
      <c r="M343" s="16"/>
    </row>
    <row r="344">
      <c r="M344" s="16"/>
    </row>
    <row r="345">
      <c r="M345" s="16"/>
    </row>
    <row r="346">
      <c r="M346" s="16"/>
    </row>
    <row r="347">
      <c r="M347" s="16"/>
    </row>
    <row r="348">
      <c r="M348" s="16"/>
    </row>
    <row r="349">
      <c r="M349" s="16"/>
    </row>
    <row r="350">
      <c r="M350" s="16"/>
    </row>
    <row r="351">
      <c r="M351" s="16"/>
    </row>
    <row r="352">
      <c r="M352" s="16"/>
    </row>
    <row r="353">
      <c r="M353" s="16"/>
    </row>
    <row r="354">
      <c r="M354" s="16"/>
    </row>
    <row r="355">
      <c r="M355" s="16"/>
    </row>
    <row r="356">
      <c r="M356" s="16"/>
    </row>
    <row r="357">
      <c r="M357" s="16"/>
    </row>
    <row r="358">
      <c r="M358" s="16"/>
    </row>
    <row r="359">
      <c r="M359" s="16"/>
    </row>
    <row r="360">
      <c r="M360" s="16"/>
    </row>
    <row r="361">
      <c r="M361" s="16"/>
    </row>
    <row r="362">
      <c r="M362" s="16"/>
    </row>
    <row r="363">
      <c r="M363" s="16"/>
    </row>
    <row r="364">
      <c r="M364" s="16"/>
    </row>
    <row r="365">
      <c r="M365" s="16"/>
    </row>
    <row r="366">
      <c r="M366" s="16"/>
    </row>
    <row r="367">
      <c r="M367" s="16"/>
    </row>
    <row r="368">
      <c r="M368" s="16"/>
    </row>
    <row r="369">
      <c r="M369" s="16"/>
    </row>
    <row r="370">
      <c r="M370" s="16"/>
    </row>
    <row r="371">
      <c r="M371" s="16"/>
    </row>
    <row r="372">
      <c r="M372" s="16"/>
    </row>
    <row r="373">
      <c r="M373" s="16"/>
    </row>
    <row r="374">
      <c r="M374" s="16"/>
    </row>
    <row r="375">
      <c r="M375" s="16"/>
    </row>
    <row r="376">
      <c r="M376" s="16"/>
    </row>
    <row r="377">
      <c r="M377" s="16"/>
    </row>
    <row r="378">
      <c r="M378" s="16"/>
    </row>
    <row r="379">
      <c r="M379" s="16"/>
    </row>
    <row r="380">
      <c r="M380" s="16"/>
    </row>
    <row r="381">
      <c r="M381" s="16"/>
    </row>
    <row r="382">
      <c r="M382" s="16"/>
    </row>
    <row r="383">
      <c r="M383" s="16"/>
    </row>
    <row r="384">
      <c r="M384" s="16"/>
    </row>
    <row r="385">
      <c r="M385" s="16"/>
    </row>
    <row r="386">
      <c r="M386" s="16"/>
    </row>
    <row r="387">
      <c r="M387" s="16"/>
    </row>
    <row r="388">
      <c r="M388" s="16"/>
    </row>
    <row r="389">
      <c r="M389" s="16"/>
    </row>
    <row r="390">
      <c r="M390" s="16"/>
    </row>
    <row r="391">
      <c r="M391" s="16"/>
    </row>
    <row r="392">
      <c r="M392" s="16"/>
    </row>
    <row r="393">
      <c r="M393" s="16"/>
    </row>
    <row r="394">
      <c r="M394" s="16"/>
    </row>
    <row r="395">
      <c r="M395" s="16"/>
    </row>
    <row r="396">
      <c r="M396" s="16"/>
    </row>
    <row r="397">
      <c r="M397" s="16"/>
    </row>
    <row r="398">
      <c r="M398" s="16"/>
    </row>
    <row r="399">
      <c r="M399" s="16"/>
    </row>
    <row r="400">
      <c r="M400" s="16"/>
    </row>
    <row r="401">
      <c r="M401" s="16"/>
    </row>
    <row r="402">
      <c r="M402" s="16"/>
    </row>
    <row r="403">
      <c r="M403" s="16"/>
    </row>
    <row r="404">
      <c r="M404" s="16"/>
    </row>
    <row r="405">
      <c r="M405" s="16"/>
    </row>
    <row r="406">
      <c r="M406" s="16"/>
    </row>
    <row r="407">
      <c r="M407" s="16"/>
    </row>
    <row r="408">
      <c r="M408" s="16"/>
    </row>
    <row r="409">
      <c r="M409" s="16"/>
    </row>
    <row r="410">
      <c r="M410" s="16"/>
    </row>
    <row r="411">
      <c r="M411" s="16"/>
    </row>
    <row r="412">
      <c r="M412" s="16"/>
    </row>
    <row r="413">
      <c r="M413" s="16"/>
    </row>
    <row r="414">
      <c r="M414" s="16"/>
    </row>
    <row r="415">
      <c r="M415" s="16"/>
    </row>
    <row r="416">
      <c r="M416" s="16"/>
    </row>
    <row r="417">
      <c r="M417" s="16"/>
    </row>
    <row r="418">
      <c r="M418" s="16"/>
    </row>
    <row r="419">
      <c r="M419" s="16"/>
    </row>
    <row r="420">
      <c r="M420" s="16"/>
    </row>
    <row r="421">
      <c r="M421" s="16"/>
    </row>
    <row r="422">
      <c r="M422" s="16"/>
    </row>
    <row r="423">
      <c r="M423" s="16"/>
    </row>
    <row r="424">
      <c r="M424" s="16"/>
    </row>
    <row r="425">
      <c r="M425" s="16"/>
    </row>
    <row r="426">
      <c r="M426" s="16"/>
    </row>
    <row r="427">
      <c r="M427" s="16"/>
    </row>
    <row r="428">
      <c r="M428" s="16"/>
    </row>
    <row r="429">
      <c r="M429" s="16"/>
    </row>
    <row r="430">
      <c r="M430" s="16"/>
    </row>
    <row r="431">
      <c r="M431" s="16"/>
    </row>
    <row r="432">
      <c r="M432" s="16"/>
    </row>
    <row r="433">
      <c r="M433" s="16"/>
    </row>
    <row r="434">
      <c r="M434" s="16"/>
    </row>
    <row r="435">
      <c r="M435" s="16"/>
    </row>
    <row r="436">
      <c r="M436" s="16"/>
    </row>
    <row r="437">
      <c r="M437" s="16"/>
    </row>
    <row r="438">
      <c r="M438" s="16"/>
    </row>
    <row r="439">
      <c r="M439" s="16"/>
    </row>
    <row r="440">
      <c r="M440" s="16"/>
    </row>
    <row r="441">
      <c r="M441" s="16"/>
    </row>
    <row r="442">
      <c r="M442" s="16"/>
    </row>
    <row r="443">
      <c r="M443" s="16"/>
    </row>
    <row r="444">
      <c r="M444" s="16"/>
    </row>
    <row r="445">
      <c r="M445" s="16"/>
    </row>
    <row r="446">
      <c r="M446" s="16"/>
    </row>
    <row r="447">
      <c r="M447" s="16"/>
    </row>
    <row r="448">
      <c r="M448" s="16"/>
    </row>
    <row r="449">
      <c r="M449" s="16"/>
    </row>
    <row r="450">
      <c r="M450" s="16"/>
    </row>
    <row r="451">
      <c r="M451" s="16"/>
    </row>
    <row r="452">
      <c r="M452" s="16"/>
    </row>
    <row r="453">
      <c r="M453" s="16"/>
    </row>
    <row r="454">
      <c r="M454" s="16"/>
    </row>
    <row r="455">
      <c r="M455" s="16"/>
    </row>
    <row r="456">
      <c r="M456" s="16"/>
    </row>
    <row r="457">
      <c r="M457" s="16"/>
    </row>
    <row r="458">
      <c r="M458" s="16"/>
    </row>
    <row r="459">
      <c r="M459" s="16"/>
    </row>
    <row r="460">
      <c r="M460" s="16"/>
    </row>
    <row r="461">
      <c r="M461" s="16"/>
    </row>
    <row r="462">
      <c r="M462" s="16"/>
    </row>
    <row r="463">
      <c r="M463" s="16"/>
    </row>
    <row r="464">
      <c r="M464" s="16"/>
    </row>
    <row r="465">
      <c r="M465" s="16"/>
    </row>
    <row r="466">
      <c r="M466" s="16"/>
    </row>
    <row r="467">
      <c r="M467" s="16"/>
    </row>
    <row r="468">
      <c r="M468" s="16"/>
    </row>
    <row r="469">
      <c r="M469" s="16"/>
    </row>
    <row r="470">
      <c r="M470" s="16"/>
    </row>
    <row r="471">
      <c r="M471" s="16"/>
    </row>
    <row r="472">
      <c r="M472" s="16"/>
    </row>
    <row r="473">
      <c r="M473" s="16"/>
    </row>
    <row r="474">
      <c r="M474" s="16"/>
    </row>
    <row r="475">
      <c r="M475" s="16"/>
    </row>
    <row r="476">
      <c r="M476" s="16"/>
    </row>
    <row r="477">
      <c r="M477" s="16"/>
    </row>
    <row r="478">
      <c r="M478" s="16"/>
    </row>
    <row r="479">
      <c r="M479" s="16"/>
    </row>
    <row r="480">
      <c r="M480" s="16"/>
    </row>
    <row r="481">
      <c r="M481" s="16"/>
    </row>
    <row r="482">
      <c r="M482" s="16"/>
    </row>
    <row r="483">
      <c r="M483" s="16"/>
    </row>
    <row r="484">
      <c r="M484" s="16"/>
    </row>
    <row r="485">
      <c r="M485" s="16"/>
    </row>
    <row r="486">
      <c r="M486" s="16"/>
    </row>
    <row r="487">
      <c r="M487" s="16"/>
    </row>
    <row r="488">
      <c r="M488" s="16"/>
    </row>
    <row r="489">
      <c r="M489" s="16"/>
    </row>
    <row r="490">
      <c r="M490" s="16"/>
    </row>
    <row r="491">
      <c r="M491" s="16"/>
    </row>
    <row r="492">
      <c r="M492" s="16"/>
    </row>
    <row r="493">
      <c r="M493" s="16"/>
    </row>
    <row r="494">
      <c r="M494" s="16"/>
    </row>
    <row r="495">
      <c r="M495" s="16"/>
    </row>
    <row r="496">
      <c r="M496" s="16"/>
    </row>
    <row r="497">
      <c r="M497" s="16"/>
    </row>
    <row r="498">
      <c r="M498" s="16"/>
    </row>
    <row r="499">
      <c r="M499" s="16"/>
    </row>
    <row r="500">
      <c r="M500" s="16"/>
    </row>
    <row r="501">
      <c r="M501" s="16"/>
    </row>
    <row r="502">
      <c r="M502" s="16"/>
    </row>
    <row r="503">
      <c r="M503" s="16"/>
    </row>
    <row r="504">
      <c r="M504" s="16"/>
    </row>
    <row r="505">
      <c r="M505" s="16"/>
    </row>
    <row r="506">
      <c r="M506" s="16"/>
    </row>
    <row r="507">
      <c r="M507" s="16"/>
    </row>
    <row r="508">
      <c r="M508" s="16"/>
    </row>
    <row r="509">
      <c r="M509" s="16"/>
    </row>
    <row r="510">
      <c r="M510" s="16"/>
    </row>
    <row r="511">
      <c r="M511" s="16"/>
    </row>
    <row r="512">
      <c r="M512" s="16"/>
    </row>
    <row r="513">
      <c r="M513" s="16"/>
    </row>
    <row r="514">
      <c r="M514" s="16"/>
    </row>
    <row r="515">
      <c r="M515" s="16"/>
    </row>
    <row r="516">
      <c r="M516" s="16"/>
    </row>
    <row r="517">
      <c r="M517" s="16"/>
    </row>
    <row r="518">
      <c r="M518" s="16"/>
    </row>
    <row r="519">
      <c r="M519" s="16"/>
    </row>
    <row r="520">
      <c r="M520" s="16"/>
    </row>
    <row r="521">
      <c r="M521" s="16"/>
    </row>
    <row r="522">
      <c r="M522" s="16"/>
    </row>
    <row r="523">
      <c r="M523" s="16"/>
    </row>
    <row r="524">
      <c r="M524" s="16"/>
    </row>
    <row r="525">
      <c r="M525" s="16"/>
    </row>
    <row r="526">
      <c r="M526" s="16"/>
    </row>
    <row r="527">
      <c r="M527" s="16"/>
    </row>
    <row r="528">
      <c r="M528" s="16"/>
    </row>
    <row r="529">
      <c r="M529" s="16"/>
    </row>
    <row r="530">
      <c r="M530" s="16"/>
    </row>
    <row r="531">
      <c r="M531" s="16"/>
    </row>
    <row r="532">
      <c r="M532" s="16"/>
    </row>
    <row r="533">
      <c r="M533" s="16"/>
    </row>
    <row r="534">
      <c r="M534" s="16"/>
    </row>
    <row r="535">
      <c r="M535" s="16"/>
    </row>
    <row r="536">
      <c r="M536" s="16"/>
    </row>
    <row r="537">
      <c r="M537" s="16"/>
    </row>
    <row r="538">
      <c r="M538" s="16"/>
    </row>
    <row r="539">
      <c r="M539" s="16"/>
    </row>
    <row r="540">
      <c r="M540" s="16"/>
    </row>
    <row r="541">
      <c r="M541" s="16"/>
    </row>
    <row r="542">
      <c r="M542" s="16"/>
    </row>
    <row r="543">
      <c r="M543" s="16"/>
    </row>
    <row r="544">
      <c r="M544" s="16"/>
    </row>
    <row r="545">
      <c r="M545" s="16"/>
    </row>
    <row r="546">
      <c r="M546" s="16"/>
    </row>
    <row r="547">
      <c r="M547" s="16"/>
    </row>
    <row r="548">
      <c r="M548" s="16"/>
    </row>
    <row r="549">
      <c r="M549" s="16"/>
    </row>
    <row r="550">
      <c r="M550" s="16"/>
    </row>
    <row r="551">
      <c r="M551" s="16"/>
    </row>
    <row r="552">
      <c r="M552" s="16"/>
    </row>
    <row r="553">
      <c r="M553" s="16"/>
    </row>
    <row r="554">
      <c r="M554" s="16"/>
    </row>
    <row r="555">
      <c r="M555" s="16"/>
    </row>
    <row r="556">
      <c r="M556" s="16"/>
    </row>
    <row r="557">
      <c r="M557" s="16"/>
    </row>
    <row r="558">
      <c r="M558" s="16"/>
    </row>
    <row r="559">
      <c r="M559" s="16"/>
    </row>
    <row r="560">
      <c r="M560" s="16"/>
    </row>
    <row r="561">
      <c r="M561" s="16"/>
    </row>
    <row r="562">
      <c r="M562" s="16"/>
    </row>
    <row r="563">
      <c r="M563" s="16"/>
    </row>
    <row r="564">
      <c r="M564" s="16"/>
    </row>
    <row r="565">
      <c r="M565" s="16"/>
    </row>
    <row r="566">
      <c r="M566" s="16"/>
    </row>
    <row r="567">
      <c r="M567" s="16"/>
    </row>
    <row r="568">
      <c r="M568" s="16"/>
    </row>
    <row r="569">
      <c r="M569" s="16"/>
    </row>
    <row r="570">
      <c r="M570" s="16"/>
    </row>
    <row r="571">
      <c r="M571" s="16"/>
    </row>
    <row r="572">
      <c r="M572" s="16"/>
    </row>
    <row r="573">
      <c r="M573" s="16"/>
    </row>
    <row r="574">
      <c r="M574" s="16"/>
    </row>
    <row r="575">
      <c r="M575" s="16"/>
    </row>
    <row r="576">
      <c r="M576" s="16"/>
    </row>
    <row r="577">
      <c r="M577" s="16"/>
    </row>
    <row r="578">
      <c r="M578" s="16"/>
    </row>
    <row r="579">
      <c r="M579" s="16"/>
    </row>
    <row r="580">
      <c r="M580" s="16"/>
    </row>
    <row r="581">
      <c r="M581" s="16"/>
    </row>
    <row r="582">
      <c r="M582" s="16"/>
    </row>
    <row r="583">
      <c r="M583" s="16"/>
    </row>
    <row r="584">
      <c r="M584" s="16"/>
    </row>
    <row r="585">
      <c r="M585" s="16"/>
    </row>
    <row r="586">
      <c r="M586" s="16"/>
    </row>
    <row r="587">
      <c r="M587" s="16"/>
    </row>
    <row r="588">
      <c r="M588" s="16"/>
    </row>
    <row r="589">
      <c r="M589" s="16"/>
    </row>
    <row r="590">
      <c r="M590" s="16"/>
    </row>
    <row r="591">
      <c r="M591" s="16"/>
    </row>
    <row r="592">
      <c r="M592" s="16"/>
    </row>
    <row r="593">
      <c r="M593" s="16"/>
    </row>
    <row r="594">
      <c r="M594" s="16"/>
    </row>
    <row r="595">
      <c r="M595" s="16"/>
    </row>
    <row r="596">
      <c r="M596" s="16"/>
    </row>
    <row r="597">
      <c r="M597" s="16"/>
    </row>
    <row r="598">
      <c r="M598" s="16"/>
    </row>
    <row r="599">
      <c r="M599" s="16"/>
    </row>
    <row r="600">
      <c r="M600" s="16"/>
    </row>
    <row r="601">
      <c r="M601" s="16"/>
    </row>
    <row r="602">
      <c r="M602" s="16"/>
    </row>
    <row r="603">
      <c r="M603" s="16"/>
    </row>
    <row r="604">
      <c r="M604" s="16"/>
    </row>
    <row r="605">
      <c r="M605" s="16"/>
    </row>
    <row r="606">
      <c r="M606" s="16"/>
    </row>
    <row r="607">
      <c r="M607" s="16"/>
    </row>
    <row r="608">
      <c r="M608" s="16"/>
    </row>
    <row r="609">
      <c r="M609" s="16"/>
    </row>
    <row r="610">
      <c r="M610" s="16"/>
    </row>
    <row r="611">
      <c r="M611" s="16"/>
    </row>
    <row r="612">
      <c r="M612" s="16"/>
    </row>
    <row r="613">
      <c r="M613" s="16"/>
    </row>
    <row r="614">
      <c r="M614" s="16"/>
    </row>
    <row r="615">
      <c r="M615" s="16"/>
    </row>
    <row r="616">
      <c r="M616" s="16"/>
    </row>
    <row r="617">
      <c r="M617" s="16"/>
    </row>
    <row r="618">
      <c r="M618" s="16"/>
    </row>
    <row r="619">
      <c r="M619" s="16"/>
    </row>
    <row r="620">
      <c r="M620" s="16"/>
    </row>
    <row r="621">
      <c r="M621" s="16"/>
    </row>
    <row r="622">
      <c r="M622" s="16"/>
    </row>
    <row r="623">
      <c r="M623" s="16"/>
    </row>
    <row r="624">
      <c r="M624" s="16"/>
    </row>
    <row r="625">
      <c r="M625" s="16"/>
    </row>
    <row r="626">
      <c r="M626" s="16"/>
    </row>
    <row r="627">
      <c r="M627" s="16"/>
    </row>
    <row r="628">
      <c r="M628" s="16"/>
    </row>
    <row r="629">
      <c r="M629" s="16"/>
    </row>
    <row r="630">
      <c r="M630" s="16"/>
    </row>
    <row r="631">
      <c r="M631" s="16"/>
    </row>
    <row r="632">
      <c r="M632" s="16"/>
    </row>
    <row r="633">
      <c r="M633" s="16"/>
    </row>
    <row r="634">
      <c r="M634" s="16"/>
    </row>
    <row r="635">
      <c r="M635" s="16"/>
    </row>
    <row r="636">
      <c r="M636" s="16"/>
    </row>
    <row r="637">
      <c r="M637" s="16"/>
    </row>
    <row r="638">
      <c r="M638" s="16"/>
    </row>
    <row r="639">
      <c r="M639" s="16"/>
    </row>
    <row r="640">
      <c r="M640" s="16"/>
    </row>
    <row r="641">
      <c r="M641" s="16"/>
    </row>
    <row r="642">
      <c r="M642" s="16"/>
    </row>
    <row r="643">
      <c r="M643" s="16"/>
    </row>
    <row r="644">
      <c r="M644" s="16"/>
    </row>
    <row r="645">
      <c r="M645" s="16"/>
    </row>
    <row r="646">
      <c r="M646" s="16"/>
    </row>
    <row r="647">
      <c r="M647" s="16"/>
    </row>
    <row r="648">
      <c r="M648" s="16"/>
    </row>
    <row r="649">
      <c r="M649" s="16"/>
    </row>
    <row r="650">
      <c r="M650" s="16"/>
    </row>
    <row r="651">
      <c r="M651" s="16"/>
    </row>
    <row r="652">
      <c r="M652" s="16"/>
    </row>
    <row r="653">
      <c r="M653" s="16"/>
    </row>
    <row r="654">
      <c r="M654" s="16"/>
    </row>
    <row r="655">
      <c r="M655" s="16"/>
    </row>
    <row r="656">
      <c r="M656" s="16"/>
    </row>
    <row r="657">
      <c r="M657" s="16"/>
    </row>
    <row r="658">
      <c r="M658" s="16"/>
    </row>
    <row r="659">
      <c r="M659" s="16"/>
    </row>
    <row r="660">
      <c r="M660" s="16"/>
    </row>
    <row r="661">
      <c r="M661" s="16"/>
    </row>
    <row r="662">
      <c r="M662" s="16"/>
    </row>
    <row r="663">
      <c r="M663" s="16"/>
    </row>
    <row r="664">
      <c r="M664" s="16"/>
    </row>
    <row r="665">
      <c r="M665" s="16"/>
    </row>
    <row r="666">
      <c r="M666" s="16"/>
    </row>
    <row r="667">
      <c r="M667" s="16"/>
    </row>
    <row r="668">
      <c r="M668" s="16"/>
    </row>
    <row r="669">
      <c r="M669" s="16"/>
    </row>
    <row r="670">
      <c r="M670" s="16"/>
    </row>
    <row r="671">
      <c r="M671" s="16"/>
    </row>
    <row r="672">
      <c r="M672" s="16"/>
    </row>
    <row r="673">
      <c r="M673" s="16"/>
    </row>
    <row r="674">
      <c r="M674" s="16"/>
    </row>
    <row r="675">
      <c r="M675" s="16"/>
    </row>
    <row r="676">
      <c r="M676" s="16"/>
    </row>
    <row r="677">
      <c r="M677" s="16"/>
    </row>
    <row r="678">
      <c r="M678" s="16"/>
    </row>
    <row r="679">
      <c r="M679" s="16"/>
    </row>
    <row r="680">
      <c r="M680" s="16"/>
    </row>
    <row r="681">
      <c r="M681" s="16"/>
    </row>
    <row r="682">
      <c r="M682" s="16"/>
    </row>
    <row r="683">
      <c r="M683" s="16"/>
    </row>
    <row r="684">
      <c r="M684" s="16"/>
    </row>
    <row r="685">
      <c r="M685" s="16"/>
    </row>
    <row r="686">
      <c r="M686" s="16"/>
    </row>
    <row r="687">
      <c r="M687" s="16"/>
    </row>
    <row r="688">
      <c r="M688" s="16"/>
    </row>
    <row r="689">
      <c r="M689" s="16"/>
    </row>
    <row r="690">
      <c r="M690" s="16"/>
    </row>
    <row r="691">
      <c r="M691" s="16"/>
    </row>
    <row r="692">
      <c r="M692" s="16"/>
    </row>
    <row r="693">
      <c r="M693" s="16"/>
    </row>
    <row r="694">
      <c r="M694" s="16"/>
    </row>
    <row r="695">
      <c r="M695" s="16"/>
    </row>
    <row r="696">
      <c r="M696" s="16"/>
    </row>
    <row r="697">
      <c r="M697" s="16"/>
    </row>
    <row r="698">
      <c r="M698" s="16"/>
    </row>
    <row r="699">
      <c r="M699" s="16"/>
    </row>
    <row r="700">
      <c r="M700" s="16"/>
    </row>
    <row r="701">
      <c r="M701" s="16"/>
    </row>
    <row r="702">
      <c r="M702" s="16"/>
    </row>
    <row r="703">
      <c r="M703" s="16"/>
    </row>
    <row r="704">
      <c r="M704" s="16"/>
    </row>
    <row r="705">
      <c r="M705" s="16"/>
    </row>
    <row r="706">
      <c r="M706" s="16"/>
    </row>
    <row r="707">
      <c r="M707" s="16"/>
    </row>
    <row r="708">
      <c r="M708" s="16"/>
    </row>
    <row r="709">
      <c r="M709" s="16"/>
    </row>
    <row r="710">
      <c r="M710" s="16"/>
    </row>
    <row r="711">
      <c r="M711" s="16"/>
    </row>
    <row r="712">
      <c r="M712" s="16"/>
    </row>
    <row r="713">
      <c r="M713" s="16"/>
    </row>
    <row r="714">
      <c r="M714" s="16"/>
    </row>
    <row r="715">
      <c r="M715" s="16"/>
    </row>
    <row r="716">
      <c r="M716" s="16"/>
    </row>
    <row r="717">
      <c r="M717" s="16"/>
    </row>
    <row r="718">
      <c r="M718" s="16"/>
    </row>
    <row r="719">
      <c r="M719" s="16"/>
    </row>
    <row r="720">
      <c r="M720" s="16"/>
    </row>
    <row r="721">
      <c r="M721" s="16"/>
    </row>
    <row r="722">
      <c r="M722" s="16"/>
    </row>
    <row r="723">
      <c r="M723" s="16"/>
    </row>
    <row r="724">
      <c r="M724" s="16"/>
    </row>
    <row r="725">
      <c r="M725" s="16"/>
    </row>
    <row r="726">
      <c r="M726" s="16"/>
    </row>
    <row r="727">
      <c r="M727" s="16"/>
    </row>
    <row r="728">
      <c r="M728" s="16"/>
    </row>
    <row r="729">
      <c r="M729" s="16"/>
    </row>
    <row r="730">
      <c r="M730" s="16"/>
    </row>
    <row r="731">
      <c r="M731" s="16"/>
    </row>
    <row r="732">
      <c r="M732" s="16"/>
    </row>
    <row r="733">
      <c r="M733" s="16"/>
    </row>
    <row r="734">
      <c r="M734" s="16"/>
    </row>
    <row r="735">
      <c r="M735" s="16"/>
    </row>
    <row r="736">
      <c r="M736" s="16"/>
    </row>
    <row r="737">
      <c r="M737" s="16"/>
    </row>
    <row r="738">
      <c r="M738" s="16"/>
    </row>
    <row r="739">
      <c r="M739" s="16"/>
    </row>
    <row r="740">
      <c r="M740" s="16"/>
    </row>
    <row r="741">
      <c r="M741" s="16"/>
    </row>
    <row r="742">
      <c r="M742" s="16"/>
    </row>
    <row r="743">
      <c r="M743" s="16"/>
    </row>
    <row r="744">
      <c r="M744" s="16"/>
    </row>
    <row r="745">
      <c r="M745" s="16"/>
    </row>
    <row r="746">
      <c r="M746" s="16"/>
    </row>
    <row r="747">
      <c r="M747" s="16"/>
    </row>
    <row r="748">
      <c r="M748" s="16"/>
    </row>
    <row r="749">
      <c r="M749" s="16"/>
    </row>
    <row r="750">
      <c r="M750" s="16"/>
    </row>
    <row r="751">
      <c r="M751" s="16"/>
    </row>
    <row r="752">
      <c r="M752" s="16"/>
    </row>
    <row r="753">
      <c r="M753" s="16"/>
    </row>
    <row r="754">
      <c r="M754" s="16"/>
    </row>
    <row r="755">
      <c r="M755" s="16"/>
    </row>
    <row r="756">
      <c r="M756" s="16"/>
    </row>
    <row r="757">
      <c r="M757" s="16"/>
    </row>
    <row r="758">
      <c r="M758" s="16"/>
    </row>
    <row r="759">
      <c r="M759" s="16"/>
    </row>
    <row r="760">
      <c r="M760" s="16"/>
    </row>
    <row r="761">
      <c r="M761" s="16"/>
    </row>
    <row r="762">
      <c r="M762" s="16"/>
    </row>
    <row r="763">
      <c r="M763" s="16"/>
    </row>
    <row r="764">
      <c r="M764" s="16"/>
    </row>
    <row r="765">
      <c r="M765" s="16"/>
    </row>
    <row r="766">
      <c r="M766" s="16"/>
    </row>
    <row r="767">
      <c r="M767" s="16"/>
    </row>
    <row r="768">
      <c r="M768" s="16"/>
    </row>
    <row r="769">
      <c r="M769" s="16"/>
    </row>
    <row r="770">
      <c r="M770" s="16"/>
    </row>
    <row r="771">
      <c r="M771" s="16"/>
    </row>
    <row r="772">
      <c r="M772" s="16"/>
    </row>
    <row r="773">
      <c r="M773" s="16"/>
    </row>
    <row r="774">
      <c r="M774" s="16"/>
    </row>
    <row r="775">
      <c r="M775" s="16"/>
    </row>
    <row r="776">
      <c r="M776" s="16"/>
    </row>
    <row r="777">
      <c r="M777" s="16"/>
    </row>
    <row r="778">
      <c r="M778" s="16"/>
    </row>
    <row r="779">
      <c r="M779" s="16"/>
    </row>
    <row r="780">
      <c r="M780" s="16"/>
    </row>
    <row r="781">
      <c r="M781" s="16"/>
    </row>
    <row r="782">
      <c r="M782" s="16"/>
    </row>
    <row r="783">
      <c r="M783" s="16"/>
    </row>
    <row r="784">
      <c r="M784" s="16"/>
    </row>
    <row r="785">
      <c r="M785" s="16"/>
    </row>
    <row r="786">
      <c r="M786" s="16"/>
    </row>
    <row r="787">
      <c r="M787" s="16"/>
    </row>
    <row r="788">
      <c r="M788" s="16"/>
    </row>
    <row r="789">
      <c r="M789" s="16"/>
    </row>
    <row r="790">
      <c r="M790" s="16"/>
    </row>
    <row r="791">
      <c r="M791" s="16"/>
    </row>
    <row r="792">
      <c r="M792" s="16"/>
    </row>
    <row r="793">
      <c r="M793" s="16"/>
    </row>
    <row r="794">
      <c r="M794" s="16"/>
    </row>
    <row r="795">
      <c r="M795" s="16"/>
    </row>
    <row r="796">
      <c r="M796" s="16"/>
    </row>
    <row r="797">
      <c r="M797" s="16"/>
    </row>
    <row r="798">
      <c r="M798" s="16"/>
    </row>
    <row r="799">
      <c r="M799" s="16"/>
    </row>
    <row r="800">
      <c r="M800" s="16"/>
    </row>
    <row r="801">
      <c r="M801" s="16"/>
    </row>
    <row r="802">
      <c r="M802" s="16"/>
    </row>
    <row r="803">
      <c r="M803" s="16"/>
    </row>
    <row r="804">
      <c r="M804" s="16"/>
    </row>
    <row r="805">
      <c r="M805" s="16"/>
    </row>
    <row r="806">
      <c r="M806" s="16"/>
    </row>
    <row r="807">
      <c r="M807" s="16"/>
    </row>
    <row r="808">
      <c r="M808" s="16"/>
    </row>
    <row r="809">
      <c r="M809" s="16"/>
    </row>
    <row r="810">
      <c r="M810" s="16"/>
    </row>
    <row r="811">
      <c r="M811" s="16"/>
    </row>
    <row r="812">
      <c r="M812" s="16"/>
    </row>
    <row r="813">
      <c r="M813" s="16"/>
    </row>
    <row r="814">
      <c r="M814" s="16"/>
    </row>
    <row r="815">
      <c r="M815" s="16"/>
    </row>
    <row r="816">
      <c r="M816" s="16"/>
    </row>
    <row r="817">
      <c r="M817" s="16"/>
    </row>
    <row r="818">
      <c r="M818" s="16"/>
    </row>
    <row r="819">
      <c r="M819" s="16"/>
    </row>
    <row r="820">
      <c r="M820" s="16"/>
    </row>
    <row r="821">
      <c r="M821" s="16"/>
    </row>
    <row r="822">
      <c r="M822" s="16"/>
    </row>
    <row r="823">
      <c r="M823" s="16"/>
    </row>
    <row r="824">
      <c r="M824" s="16"/>
    </row>
    <row r="825">
      <c r="M825" s="16"/>
    </row>
    <row r="826">
      <c r="M826" s="16"/>
    </row>
    <row r="827">
      <c r="M827" s="16"/>
    </row>
    <row r="828">
      <c r="M828" s="16"/>
    </row>
    <row r="829">
      <c r="M829" s="16"/>
    </row>
    <row r="830">
      <c r="M830" s="16"/>
    </row>
    <row r="831">
      <c r="M831" s="16"/>
    </row>
    <row r="832">
      <c r="M832" s="16"/>
    </row>
    <row r="833">
      <c r="M833" s="16"/>
    </row>
    <row r="834">
      <c r="M834" s="16"/>
    </row>
    <row r="835">
      <c r="M835" s="16"/>
    </row>
    <row r="836">
      <c r="M836" s="16"/>
    </row>
    <row r="837">
      <c r="M837" s="16"/>
    </row>
    <row r="838">
      <c r="M838" s="16"/>
    </row>
    <row r="839">
      <c r="M839" s="16"/>
    </row>
    <row r="840">
      <c r="M840" s="16"/>
    </row>
    <row r="841">
      <c r="M841" s="16"/>
    </row>
    <row r="842">
      <c r="M842" s="16"/>
    </row>
    <row r="843">
      <c r="M843" s="16"/>
    </row>
    <row r="844">
      <c r="M844" s="16"/>
    </row>
    <row r="845">
      <c r="M845" s="16"/>
    </row>
    <row r="846">
      <c r="M846" s="16"/>
    </row>
    <row r="847">
      <c r="M847" s="16"/>
    </row>
    <row r="848">
      <c r="M848" s="16"/>
    </row>
    <row r="849">
      <c r="M849" s="16"/>
    </row>
    <row r="850">
      <c r="M850" s="16"/>
    </row>
    <row r="851">
      <c r="M851" s="16"/>
    </row>
    <row r="852">
      <c r="M852" s="16"/>
    </row>
    <row r="853">
      <c r="M853" s="16"/>
    </row>
    <row r="854">
      <c r="M854" s="16"/>
    </row>
    <row r="855">
      <c r="M855" s="16"/>
    </row>
    <row r="856">
      <c r="M856" s="16"/>
    </row>
    <row r="857">
      <c r="M857" s="16"/>
    </row>
    <row r="858">
      <c r="M858" s="16"/>
    </row>
    <row r="859">
      <c r="M859" s="16"/>
    </row>
    <row r="860">
      <c r="M860" s="16"/>
    </row>
    <row r="861">
      <c r="M861" s="16"/>
    </row>
    <row r="862">
      <c r="M862" s="16"/>
    </row>
    <row r="863">
      <c r="M863" s="16"/>
    </row>
    <row r="864">
      <c r="M864" s="16"/>
    </row>
    <row r="865">
      <c r="M865" s="16"/>
    </row>
    <row r="866">
      <c r="M866" s="16"/>
    </row>
    <row r="867">
      <c r="M867" s="16"/>
    </row>
    <row r="868">
      <c r="M868" s="16"/>
    </row>
    <row r="869">
      <c r="M869" s="16"/>
    </row>
    <row r="870">
      <c r="M870" s="16"/>
    </row>
    <row r="871">
      <c r="M871" s="16"/>
    </row>
    <row r="872">
      <c r="M872" s="16"/>
    </row>
    <row r="873">
      <c r="M873" s="16"/>
    </row>
    <row r="874">
      <c r="M874" s="16"/>
    </row>
    <row r="875">
      <c r="M875" s="16"/>
    </row>
    <row r="876">
      <c r="M876" s="16"/>
    </row>
    <row r="877">
      <c r="M877" s="16"/>
    </row>
    <row r="878">
      <c r="M878" s="16"/>
    </row>
    <row r="879">
      <c r="M879" s="16"/>
    </row>
    <row r="880">
      <c r="M880" s="16"/>
    </row>
    <row r="881">
      <c r="M881" s="16"/>
    </row>
    <row r="882">
      <c r="M882" s="16"/>
    </row>
    <row r="883">
      <c r="M883" s="16"/>
    </row>
    <row r="884">
      <c r="M884" s="16"/>
    </row>
    <row r="885">
      <c r="M885" s="16"/>
    </row>
    <row r="886">
      <c r="M886" s="16"/>
    </row>
    <row r="887">
      <c r="M887" s="16"/>
    </row>
    <row r="888">
      <c r="M888" s="16"/>
    </row>
    <row r="889">
      <c r="M889" s="16"/>
    </row>
    <row r="890">
      <c r="M890" s="16"/>
    </row>
    <row r="891">
      <c r="M891" s="16"/>
    </row>
    <row r="892">
      <c r="M892" s="16"/>
    </row>
    <row r="893">
      <c r="M893" s="16"/>
    </row>
    <row r="894">
      <c r="M894" s="16"/>
    </row>
    <row r="895">
      <c r="M895" s="16"/>
    </row>
    <row r="896">
      <c r="M896" s="16"/>
    </row>
    <row r="897">
      <c r="M897" s="16"/>
    </row>
    <row r="898">
      <c r="M898" s="16"/>
    </row>
    <row r="899">
      <c r="M899" s="16"/>
    </row>
    <row r="900">
      <c r="M900" s="16"/>
    </row>
    <row r="901">
      <c r="M901" s="16"/>
    </row>
    <row r="902">
      <c r="M902" s="16"/>
    </row>
    <row r="903">
      <c r="M903" s="16"/>
    </row>
    <row r="904">
      <c r="M904" s="16"/>
    </row>
    <row r="905">
      <c r="M905" s="16"/>
    </row>
    <row r="906">
      <c r="M906" s="16"/>
    </row>
    <row r="907">
      <c r="M907" s="16"/>
    </row>
    <row r="908">
      <c r="M908" s="16"/>
    </row>
    <row r="909">
      <c r="M909" s="16"/>
    </row>
    <row r="910">
      <c r="M910" s="16"/>
    </row>
    <row r="911">
      <c r="M911" s="16"/>
    </row>
    <row r="912">
      <c r="M912" s="16"/>
    </row>
    <row r="913">
      <c r="M913" s="16"/>
    </row>
    <row r="914">
      <c r="M914" s="16"/>
    </row>
    <row r="915">
      <c r="M915" s="16"/>
    </row>
    <row r="916">
      <c r="M916" s="16"/>
    </row>
    <row r="917">
      <c r="M917" s="16"/>
    </row>
    <row r="918">
      <c r="M918" s="16"/>
    </row>
    <row r="919">
      <c r="M919" s="16"/>
    </row>
    <row r="920">
      <c r="M920" s="16"/>
    </row>
    <row r="921">
      <c r="M921" s="16"/>
    </row>
    <row r="922">
      <c r="M922" s="16"/>
    </row>
    <row r="923">
      <c r="M923" s="16"/>
    </row>
    <row r="924">
      <c r="M924" s="16"/>
    </row>
    <row r="925">
      <c r="M925" s="16"/>
    </row>
    <row r="926">
      <c r="M926" s="16"/>
    </row>
    <row r="927">
      <c r="M927" s="16"/>
    </row>
    <row r="928">
      <c r="M928" s="16"/>
    </row>
    <row r="929">
      <c r="M929" s="16"/>
    </row>
    <row r="930">
      <c r="M930" s="16"/>
    </row>
    <row r="931">
      <c r="M931" s="16"/>
    </row>
    <row r="932">
      <c r="M932" s="16"/>
    </row>
    <row r="933">
      <c r="M933" s="16"/>
    </row>
    <row r="934">
      <c r="M934" s="16"/>
    </row>
    <row r="935">
      <c r="M935" s="16"/>
    </row>
    <row r="936">
      <c r="M936" s="16"/>
    </row>
    <row r="937">
      <c r="M937" s="16"/>
    </row>
    <row r="938">
      <c r="M938" s="16"/>
    </row>
    <row r="939">
      <c r="M939" s="16"/>
    </row>
    <row r="940">
      <c r="M940" s="16"/>
    </row>
    <row r="941">
      <c r="M941" s="16"/>
    </row>
    <row r="942">
      <c r="M942" s="16"/>
    </row>
    <row r="943">
      <c r="M943" s="16"/>
    </row>
    <row r="944">
      <c r="M944" s="16"/>
    </row>
    <row r="945">
      <c r="M945" s="16"/>
    </row>
    <row r="946">
      <c r="M946" s="16"/>
    </row>
    <row r="947">
      <c r="M947" s="16"/>
    </row>
    <row r="948">
      <c r="M948" s="16"/>
    </row>
    <row r="949">
      <c r="M949" s="16"/>
    </row>
    <row r="950">
      <c r="M950" s="16"/>
    </row>
    <row r="951">
      <c r="M951" s="16"/>
    </row>
    <row r="952">
      <c r="M952" s="16"/>
    </row>
    <row r="953">
      <c r="M953" s="16"/>
    </row>
    <row r="954">
      <c r="M954" s="16"/>
    </row>
    <row r="955">
      <c r="M955" s="16"/>
    </row>
    <row r="956">
      <c r="M956" s="16"/>
    </row>
    <row r="957">
      <c r="M957" s="16"/>
    </row>
    <row r="958">
      <c r="M958" s="16"/>
    </row>
    <row r="959">
      <c r="M959" s="16"/>
    </row>
    <row r="960">
      <c r="M960" s="16"/>
    </row>
    <row r="961">
      <c r="M961" s="16"/>
    </row>
    <row r="962">
      <c r="M962" s="16"/>
    </row>
    <row r="963">
      <c r="M963" s="16"/>
    </row>
    <row r="964">
      <c r="M964" s="16"/>
    </row>
    <row r="965">
      <c r="M965" s="16"/>
    </row>
    <row r="966">
      <c r="M966" s="16"/>
    </row>
    <row r="967">
      <c r="M967" s="16"/>
    </row>
    <row r="968">
      <c r="M968" s="16"/>
    </row>
    <row r="969">
      <c r="M969" s="16"/>
    </row>
    <row r="970">
      <c r="M970" s="16"/>
    </row>
    <row r="971">
      <c r="M971" s="16"/>
    </row>
    <row r="972">
      <c r="M972" s="16"/>
    </row>
    <row r="973">
      <c r="M973" s="16"/>
    </row>
    <row r="974">
      <c r="M974" s="16"/>
    </row>
    <row r="975">
      <c r="M975" s="16"/>
    </row>
    <row r="976">
      <c r="M976" s="16"/>
    </row>
    <row r="977">
      <c r="M977" s="16"/>
    </row>
    <row r="978">
      <c r="M978" s="16"/>
    </row>
    <row r="979">
      <c r="M979" s="16"/>
    </row>
    <row r="980">
      <c r="M980" s="16"/>
    </row>
    <row r="981">
      <c r="M981" s="16"/>
    </row>
    <row r="982">
      <c r="M982" s="16"/>
    </row>
    <row r="983">
      <c r="M983" s="16"/>
    </row>
    <row r="984">
      <c r="M984" s="16"/>
    </row>
    <row r="985">
      <c r="M985" s="16"/>
    </row>
    <row r="986">
      <c r="M986" s="16"/>
    </row>
    <row r="987">
      <c r="M987" s="16"/>
    </row>
    <row r="988">
      <c r="M988" s="16"/>
    </row>
    <row r="989">
      <c r="M989" s="16"/>
    </row>
    <row r="990">
      <c r="M990" s="16"/>
    </row>
    <row r="991">
      <c r="M991" s="16"/>
    </row>
    <row r="992">
      <c r="M992" s="16"/>
    </row>
    <row r="993">
      <c r="M993" s="16"/>
    </row>
    <row r="994">
      <c r="M994" s="16"/>
    </row>
    <row r="995">
      <c r="M995" s="16"/>
    </row>
    <row r="996">
      <c r="M996" s="16"/>
    </row>
    <row r="997">
      <c r="M997" s="16"/>
    </row>
    <row r="998">
      <c r="M998" s="16"/>
    </row>
    <row r="999">
      <c r="M999" s="16"/>
    </row>
    <row r="1000">
      <c r="M1000" s="16"/>
    </row>
    <row r="1001">
      <c r="M1001" s="16"/>
    </row>
    <row r="1002">
      <c r="M1002" s="16"/>
    </row>
  </sheetData>
  <mergeCells count="42">
    <mergeCell ref="A1:B2"/>
    <mergeCell ref="C1:G2"/>
    <mergeCell ref="H1:H2"/>
    <mergeCell ref="I1:I2"/>
    <mergeCell ref="J1:J2"/>
    <mergeCell ref="A3:A8"/>
    <mergeCell ref="G7:J8"/>
    <mergeCell ref="A9:B10"/>
    <mergeCell ref="C9:G10"/>
    <mergeCell ref="H9:H10"/>
    <mergeCell ref="I9:I10"/>
    <mergeCell ref="J9:J10"/>
    <mergeCell ref="A11:A16"/>
    <mergeCell ref="G13:J14"/>
    <mergeCell ref="A17:B18"/>
    <mergeCell ref="C17:G18"/>
    <mergeCell ref="H17:H18"/>
    <mergeCell ref="I17:I18"/>
    <mergeCell ref="J17:J18"/>
    <mergeCell ref="A19:A24"/>
    <mergeCell ref="G25:J26"/>
    <mergeCell ref="A27:B28"/>
    <mergeCell ref="C27:G28"/>
    <mergeCell ref="H27:H28"/>
    <mergeCell ref="I27:I28"/>
    <mergeCell ref="J27:J28"/>
    <mergeCell ref="A29:A34"/>
    <mergeCell ref="G37:J38"/>
    <mergeCell ref="A49:B50"/>
    <mergeCell ref="C49:G50"/>
    <mergeCell ref="H49:H50"/>
    <mergeCell ref="I49:I50"/>
    <mergeCell ref="J49:J50"/>
    <mergeCell ref="A51:A56"/>
    <mergeCell ref="G56:J57"/>
    <mergeCell ref="A39:B40"/>
    <mergeCell ref="C39:G40"/>
    <mergeCell ref="H39:H40"/>
    <mergeCell ref="I39:I40"/>
    <mergeCell ref="J39:J40"/>
    <mergeCell ref="A41:A46"/>
    <mergeCell ref="G47:J48"/>
  </mergeCells>
  <conditionalFormatting sqref="H5:J5">
    <cfRule type="colorScale" priority="1">
      <colorScale>
        <cfvo type="min"/>
        <cfvo type="max"/>
        <color rgb="FFFFFFFF"/>
        <color rgb="FF00FF00"/>
      </colorScale>
    </cfRule>
  </conditionalFormatting>
  <conditionalFormatting sqref="H4:J4">
    <cfRule type="colorScale" priority="2">
      <colorScale>
        <cfvo type="min"/>
        <cfvo type="max"/>
        <color rgb="FF00FF00"/>
        <color rgb="FFFFFFFF"/>
      </colorScale>
    </cfRule>
  </conditionalFormatting>
  <conditionalFormatting sqref="H6:J6">
    <cfRule type="colorScale" priority="3">
      <colorScale>
        <cfvo type="min"/>
        <cfvo type="max"/>
        <color rgb="FFFFFFFF"/>
        <color rgb="FF00FF00"/>
      </colorScale>
    </cfRule>
  </conditionalFormatting>
  <conditionalFormatting sqref="H12:J12">
    <cfRule type="colorScale" priority="4">
      <colorScale>
        <cfvo type="min"/>
        <cfvo type="max"/>
        <color rgb="FF00FF00"/>
        <color rgb="FFFFFFFF"/>
      </colorScale>
    </cfRule>
  </conditionalFormatting>
  <conditionalFormatting sqref="G24:J24">
    <cfRule type="colorScale" priority="5">
      <colorScale>
        <cfvo type="min"/>
        <cfvo type="max"/>
        <color rgb="FFFFFFFF"/>
        <color rgb="FF00FF00"/>
      </colorScale>
    </cfRule>
  </conditionalFormatting>
  <conditionalFormatting sqref="G22:J22">
    <cfRule type="colorScale" priority="6">
      <colorScale>
        <cfvo type="min"/>
        <cfvo type="max"/>
        <color rgb="FF00FF00"/>
        <color rgb="FFFFFFFF"/>
      </colorScale>
    </cfRule>
  </conditionalFormatting>
  <conditionalFormatting sqref="G23:J23">
    <cfRule type="colorScale" priority="7">
      <colorScale>
        <cfvo type="min"/>
        <cfvo type="max"/>
        <color rgb="FFFFFFFF"/>
        <color rgb="FF00FF00"/>
      </colorScale>
    </cfRule>
  </conditionalFormatting>
  <conditionalFormatting sqref="G34:J34 L34">
    <cfRule type="colorScale" priority="8">
      <colorScale>
        <cfvo type="min"/>
        <cfvo type="max"/>
        <color rgb="FFFFFFFF"/>
        <color rgb="FF00FF00"/>
      </colorScale>
    </cfRule>
  </conditionalFormatting>
  <conditionalFormatting sqref="G33:J33 L33">
    <cfRule type="colorScale" priority="9">
      <colorScale>
        <cfvo type="min"/>
        <cfvo type="max"/>
        <color rgb="FFFFFFFF"/>
        <color rgb="FF00FF00"/>
      </colorScale>
    </cfRule>
  </conditionalFormatting>
  <conditionalFormatting sqref="G32:J32">
    <cfRule type="colorScale" priority="10">
      <colorScale>
        <cfvo type="percentile" val="14"/>
        <cfvo type="percentile" val="1"/>
        <color rgb="FF00FF00"/>
        <color rgb="FFFFFFFF"/>
      </colorScale>
    </cfRule>
  </conditionalFormatting>
  <conditionalFormatting sqref="G36:J36">
    <cfRule type="colorScale" priority="11">
      <colorScale>
        <cfvo type="min"/>
        <cfvo type="max"/>
        <color rgb="FFFFFFFF"/>
        <color rgb="FF00FF00"/>
      </colorScale>
    </cfRule>
  </conditionalFormatting>
  <conditionalFormatting sqref="G35:J35">
    <cfRule type="colorScale" priority="12">
      <colorScale>
        <cfvo type="min"/>
        <cfvo type="max"/>
        <color rgb="FFFFFFFF"/>
        <color rgb="FF00FF00"/>
      </colorScale>
    </cfRule>
  </conditionalFormatting>
  <conditionalFormatting sqref="G44:J44">
    <cfRule type="colorScale" priority="13">
      <colorScale>
        <cfvo type="min"/>
        <cfvo type="max"/>
        <color rgb="FF00FF00"/>
        <color rgb="FFFFFFFF"/>
      </colorScale>
    </cfRule>
  </conditionalFormatting>
  <conditionalFormatting sqref="G45:J45">
    <cfRule type="colorScale" priority="14">
      <colorScale>
        <cfvo type="min"/>
        <cfvo type="max"/>
        <color rgb="FFFFFFFF"/>
        <color rgb="FF00FF00"/>
      </colorScale>
    </cfRule>
  </conditionalFormatting>
  <conditionalFormatting sqref="G46:J46">
    <cfRule type="colorScale" priority="15">
      <colorScale>
        <cfvo type="min"/>
        <cfvo type="max"/>
        <color rgb="FFFFFFFF"/>
        <color rgb="FF00FF00"/>
      </colorScale>
    </cfRule>
  </conditionalFormatting>
  <conditionalFormatting sqref="H53:J53">
    <cfRule type="colorScale" priority="16">
      <colorScale>
        <cfvo type="min"/>
        <cfvo type="max"/>
        <color rgb="FF00FF00"/>
        <color rgb="FFFFFFFF"/>
      </colorScale>
    </cfRule>
  </conditionalFormatting>
  <conditionalFormatting sqref="H54:J54">
    <cfRule type="colorScale" priority="17">
      <colorScale>
        <cfvo type="min"/>
        <cfvo type="max"/>
        <color rgb="FFFFFFFF"/>
        <color rgb="FF00FF00"/>
      </colorScale>
    </cfRule>
  </conditionalFormatting>
  <conditionalFormatting sqref="H55:J55">
    <cfRule type="colorScale" priority="18">
      <colorScale>
        <cfvo type="min"/>
        <cfvo type="max"/>
        <color rgb="FFFFFFFF"/>
        <color rgb="FF00FF00"/>
      </colorScale>
    </cfRule>
  </conditionalFormatting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BF"/>
    <outlinePr summaryBelow="0" summaryRight="0"/>
  </sheetPr>
  <sheetViews>
    <sheetView workbookViewId="0"/>
  </sheetViews>
  <sheetFormatPr customHeight="1" defaultColWidth="12.63" defaultRowHeight="15.0"/>
  <cols>
    <col customWidth="1" min="1" max="1" width="16.13"/>
    <col customWidth="1" min="2" max="2" width="14.25"/>
    <col customWidth="1" min="3" max="6" width="6.38"/>
    <col customWidth="1" min="13" max="13" width="24.0"/>
  </cols>
  <sheetData>
    <row r="1">
      <c r="A1" s="47" t="s">
        <v>174</v>
      </c>
      <c r="C1" s="37" t="s">
        <v>142</v>
      </c>
      <c r="H1" s="3" t="s">
        <v>175</v>
      </c>
      <c r="I1" s="3" t="s">
        <v>176</v>
      </c>
      <c r="J1" s="3" t="s">
        <v>177</v>
      </c>
      <c r="K1" s="3" t="s">
        <v>152</v>
      </c>
      <c r="N1" s="16"/>
    </row>
    <row r="2">
      <c r="A2" s="66"/>
      <c r="B2" s="66"/>
      <c r="C2" s="8"/>
      <c r="D2" s="8"/>
      <c r="E2" s="8"/>
      <c r="F2" s="8"/>
      <c r="G2" s="8"/>
      <c r="H2" s="8"/>
      <c r="I2" s="8"/>
      <c r="J2" s="8"/>
      <c r="K2" s="8"/>
      <c r="M2" s="64" t="s">
        <v>5</v>
      </c>
      <c r="N2" s="65"/>
    </row>
    <row r="3">
      <c r="A3" s="92"/>
      <c r="B3" s="68" t="s">
        <v>7</v>
      </c>
      <c r="C3" s="94"/>
      <c r="D3" s="95"/>
      <c r="E3" s="95"/>
      <c r="F3" s="95"/>
      <c r="G3" s="63"/>
      <c r="H3" s="13"/>
      <c r="I3" s="13"/>
      <c r="J3" s="72"/>
      <c r="K3" s="13">
        <v>0.08</v>
      </c>
      <c r="M3" s="72" t="s">
        <v>129</v>
      </c>
      <c r="N3" s="74">
        <f>2072+170</f>
        <v>2242</v>
      </c>
    </row>
    <row r="4">
      <c r="A4" s="45"/>
      <c r="B4" s="68" t="s">
        <v>109</v>
      </c>
      <c r="C4" s="96"/>
      <c r="D4" s="96"/>
      <c r="E4" s="96"/>
      <c r="F4" s="96"/>
      <c r="H4" s="13">
        <v>600.0</v>
      </c>
      <c r="I4" s="13">
        <v>500.0</v>
      </c>
      <c r="J4" s="72">
        <v>400.0</v>
      </c>
      <c r="K4" s="13"/>
      <c r="M4" s="72" t="s">
        <v>109</v>
      </c>
      <c r="N4" s="77">
        <f>N3*1.3</f>
        <v>2914.6</v>
      </c>
    </row>
    <row r="5">
      <c r="A5" s="45"/>
      <c r="B5" s="78" t="s">
        <v>7</v>
      </c>
      <c r="C5" s="95"/>
      <c r="D5" s="95"/>
      <c r="E5" s="95"/>
      <c r="F5" s="95"/>
      <c r="G5" s="63"/>
      <c r="H5" s="28">
        <f t="shared" ref="H5:K5" si="1">$N$5-$N$5*($N$6+H3)</f>
        <v>14.4</v>
      </c>
      <c r="I5" s="28">
        <f t="shared" si="1"/>
        <v>14.4</v>
      </c>
      <c r="J5" s="28">
        <f t="shared" si="1"/>
        <v>14.4</v>
      </c>
      <c r="K5" s="28">
        <f t="shared" si="1"/>
        <v>12.96</v>
      </c>
      <c r="M5" s="72" t="s">
        <v>7</v>
      </c>
      <c r="N5" s="77">
        <v>18.0</v>
      </c>
    </row>
    <row r="6">
      <c r="A6" s="45"/>
      <c r="B6" s="78" t="s">
        <v>109</v>
      </c>
      <c r="C6" s="95"/>
      <c r="D6" s="95"/>
      <c r="E6" s="95"/>
      <c r="F6" s="95"/>
      <c r="G6" s="20"/>
      <c r="H6" s="20">
        <f t="shared" ref="H6:K6" si="2">$N$4+H4</f>
        <v>3514.6</v>
      </c>
      <c r="I6" s="20">
        <f t="shared" si="2"/>
        <v>3414.6</v>
      </c>
      <c r="J6" s="20">
        <f t="shared" si="2"/>
        <v>3314.6</v>
      </c>
      <c r="K6" s="20">
        <f t="shared" si="2"/>
        <v>2914.6</v>
      </c>
      <c r="M6" s="72" t="s">
        <v>160</v>
      </c>
      <c r="N6" s="77">
        <v>0.2</v>
      </c>
    </row>
    <row r="7">
      <c r="A7" s="45"/>
      <c r="B7" s="78" t="s">
        <v>165</v>
      </c>
      <c r="C7" s="95"/>
      <c r="D7" s="95"/>
      <c r="E7" s="95"/>
      <c r="F7" s="95"/>
      <c r="G7" s="20"/>
      <c r="H7" s="20">
        <f t="shared" ref="H7:K7" si="3">H6/H5</f>
        <v>244.0694444</v>
      </c>
      <c r="I7" s="20">
        <f t="shared" si="3"/>
        <v>237.125</v>
      </c>
      <c r="J7" s="20">
        <f t="shared" si="3"/>
        <v>230.1805556</v>
      </c>
      <c r="K7" s="20">
        <f t="shared" si="3"/>
        <v>224.8919753</v>
      </c>
      <c r="M7" s="13" t="s">
        <v>90</v>
      </c>
      <c r="N7" s="39">
        <v>8.0</v>
      </c>
    </row>
    <row r="8">
      <c r="A8" s="45"/>
      <c r="B8" s="63"/>
      <c r="C8" s="95"/>
      <c r="D8" s="95"/>
      <c r="E8" s="95"/>
      <c r="F8" s="95"/>
      <c r="H8" s="87" t="s">
        <v>178</v>
      </c>
      <c r="N8" s="16"/>
    </row>
    <row r="9">
      <c r="A9" s="38"/>
      <c r="B9" s="38"/>
      <c r="C9" s="95"/>
      <c r="D9" s="95"/>
      <c r="E9" s="95"/>
      <c r="F9" s="95"/>
      <c r="G9" s="20"/>
      <c r="N9" s="16"/>
    </row>
    <row r="10">
      <c r="A10" s="47" t="s">
        <v>179</v>
      </c>
      <c r="C10" s="37" t="s">
        <v>142</v>
      </c>
      <c r="H10" s="3" t="s">
        <v>180</v>
      </c>
      <c r="I10" s="3" t="s">
        <v>80</v>
      </c>
      <c r="J10" s="3" t="s">
        <v>181</v>
      </c>
      <c r="N10" s="16"/>
    </row>
    <row r="11">
      <c r="A11" s="66"/>
      <c r="B11" s="66"/>
      <c r="C11" s="8"/>
      <c r="D11" s="8"/>
      <c r="E11" s="8"/>
      <c r="F11" s="8"/>
      <c r="G11" s="8"/>
      <c r="H11" s="8"/>
      <c r="I11" s="8"/>
      <c r="J11" s="8"/>
      <c r="M11" s="64" t="s">
        <v>5</v>
      </c>
      <c r="N11" s="65"/>
    </row>
    <row r="12">
      <c r="A12" s="92"/>
      <c r="B12" s="68" t="s">
        <v>7</v>
      </c>
      <c r="C12" s="94"/>
      <c r="D12" s="95"/>
      <c r="E12" s="95"/>
      <c r="F12" s="95"/>
      <c r="G12" s="63"/>
      <c r="H12" s="13"/>
      <c r="I12" s="13">
        <v>0.24</v>
      </c>
      <c r="J12" s="72">
        <v>0.08</v>
      </c>
      <c r="K12" s="13"/>
      <c r="M12" s="72" t="s">
        <v>182</v>
      </c>
      <c r="N12" s="74">
        <v>0.276</v>
      </c>
    </row>
    <row r="13">
      <c r="A13" s="45"/>
      <c r="B13" s="68" t="s">
        <v>128</v>
      </c>
      <c r="C13" s="96"/>
      <c r="D13" s="96"/>
      <c r="E13" s="96"/>
      <c r="F13" s="96"/>
      <c r="H13" s="13">
        <v>0.12</v>
      </c>
      <c r="I13" s="13"/>
      <c r="J13" s="72"/>
      <c r="K13" s="13"/>
      <c r="M13" s="72" t="s">
        <v>183</v>
      </c>
      <c r="N13" s="74">
        <f>N12+0.07</f>
        <v>0.346</v>
      </c>
    </row>
    <row r="14">
      <c r="A14" s="45"/>
      <c r="B14" s="78" t="s">
        <v>7</v>
      </c>
      <c r="C14" s="95"/>
      <c r="D14" s="95"/>
      <c r="E14" s="95"/>
      <c r="F14" s="95"/>
      <c r="G14" s="63"/>
      <c r="H14" s="28">
        <f t="shared" ref="H14:J14" si="4">$N$14-$N$14*($N$15+H12)</f>
        <v>14</v>
      </c>
      <c r="I14" s="28">
        <f t="shared" si="4"/>
        <v>9.2</v>
      </c>
      <c r="J14" s="28">
        <f t="shared" si="4"/>
        <v>12.4</v>
      </c>
      <c r="K14" s="28"/>
      <c r="M14" s="72" t="s">
        <v>7</v>
      </c>
      <c r="N14" s="77">
        <v>20.0</v>
      </c>
    </row>
    <row r="15">
      <c r="A15" s="45"/>
      <c r="B15" s="78" t="s">
        <v>184</v>
      </c>
      <c r="C15" s="95"/>
      <c r="D15" s="95"/>
      <c r="E15" s="95"/>
      <c r="F15" s="95"/>
      <c r="G15" s="20"/>
      <c r="H15" s="28">
        <f t="shared" ref="H15:J15" si="5">($N$13+H13)*100</f>
        <v>46.6</v>
      </c>
      <c r="I15" s="28">
        <f t="shared" si="5"/>
        <v>34.6</v>
      </c>
      <c r="J15" s="28">
        <f t="shared" si="5"/>
        <v>34.6</v>
      </c>
      <c r="K15" s="20"/>
      <c r="M15" s="72" t="s">
        <v>160</v>
      </c>
      <c r="N15" s="77">
        <v>0.3</v>
      </c>
    </row>
    <row r="16">
      <c r="A16" s="45"/>
      <c r="B16" s="78" t="s">
        <v>148</v>
      </c>
      <c r="C16" s="95"/>
      <c r="D16" s="95"/>
      <c r="E16" s="95"/>
      <c r="F16" s="95"/>
      <c r="G16" s="20"/>
      <c r="H16" s="20">
        <f t="shared" ref="H16:J16" si="6">$N$16/H14*100</f>
        <v>57.14285714</v>
      </c>
      <c r="I16" s="20">
        <f t="shared" si="6"/>
        <v>86.95652174</v>
      </c>
      <c r="J16" s="20">
        <f t="shared" si="6"/>
        <v>64.51612903</v>
      </c>
      <c r="M16" s="13" t="s">
        <v>90</v>
      </c>
      <c r="N16" s="39">
        <v>8.0</v>
      </c>
    </row>
    <row r="17">
      <c r="A17" s="45"/>
      <c r="B17" s="63"/>
      <c r="C17" s="95"/>
      <c r="D17" s="95"/>
      <c r="E17" s="95"/>
      <c r="F17" s="95"/>
      <c r="H17" s="87" t="s">
        <v>185</v>
      </c>
      <c r="N17" s="16"/>
    </row>
    <row r="18">
      <c r="A18" s="38"/>
      <c r="B18" s="38"/>
      <c r="C18" s="95"/>
      <c r="D18" s="95"/>
      <c r="E18" s="95"/>
      <c r="F18" s="95"/>
      <c r="G18" s="20"/>
      <c r="N18" s="16"/>
    </row>
    <row r="19">
      <c r="A19" s="47" t="s">
        <v>186</v>
      </c>
      <c r="C19" s="37" t="s">
        <v>142</v>
      </c>
      <c r="H19" s="3" t="s">
        <v>180</v>
      </c>
      <c r="I19" s="3" t="s">
        <v>80</v>
      </c>
      <c r="J19" s="3" t="s">
        <v>181</v>
      </c>
      <c r="N19" s="16"/>
    </row>
    <row r="20">
      <c r="A20" s="66"/>
      <c r="B20" s="66"/>
      <c r="C20" s="8"/>
      <c r="D20" s="8"/>
      <c r="E20" s="8"/>
      <c r="F20" s="8"/>
      <c r="G20" s="8"/>
      <c r="H20" s="8"/>
      <c r="I20" s="8"/>
      <c r="J20" s="8"/>
      <c r="M20" s="64" t="s">
        <v>5</v>
      </c>
      <c r="N20" s="65"/>
    </row>
    <row r="21">
      <c r="A21" s="92"/>
      <c r="B21" s="68" t="s">
        <v>7</v>
      </c>
      <c r="C21" s="94"/>
      <c r="D21" s="95"/>
      <c r="E21" s="95"/>
      <c r="F21" s="95"/>
      <c r="G21" s="63"/>
      <c r="H21" s="13"/>
      <c r="I21" s="13">
        <v>0.24</v>
      </c>
      <c r="J21" s="72">
        <v>0.08</v>
      </c>
      <c r="K21" s="13"/>
      <c r="M21" s="72" t="s">
        <v>182</v>
      </c>
      <c r="N21" s="74">
        <v>0.276</v>
      </c>
    </row>
    <row r="22">
      <c r="A22" s="45"/>
      <c r="B22" s="68" t="s">
        <v>128</v>
      </c>
      <c r="C22" s="96"/>
      <c r="D22" s="96"/>
      <c r="E22" s="96"/>
      <c r="F22" s="96"/>
      <c r="H22" s="13">
        <v>0.12</v>
      </c>
      <c r="I22" s="13"/>
      <c r="J22" s="72"/>
      <c r="K22" s="13"/>
      <c r="M22" s="72" t="s">
        <v>183</v>
      </c>
      <c r="N22" s="74">
        <f>N21+0.07</f>
        <v>0.346</v>
      </c>
    </row>
    <row r="23">
      <c r="A23" s="45"/>
      <c r="B23" s="78" t="s">
        <v>7</v>
      </c>
      <c r="C23" s="95"/>
      <c r="D23" s="95"/>
      <c r="E23" s="95"/>
      <c r="F23" s="95"/>
      <c r="G23" s="63"/>
      <c r="H23" s="28">
        <f t="shared" ref="H23:J23" si="7">$N$23-$N$23*($N$24+H21)</f>
        <v>14</v>
      </c>
      <c r="I23" s="28">
        <f t="shared" si="7"/>
        <v>9.2</v>
      </c>
      <c r="J23" s="28">
        <f t="shared" si="7"/>
        <v>12.4</v>
      </c>
      <c r="K23" s="28"/>
      <c r="M23" s="72" t="s">
        <v>7</v>
      </c>
      <c r="N23" s="77">
        <v>20.0</v>
      </c>
    </row>
    <row r="24">
      <c r="A24" s="45"/>
      <c r="B24" s="78" t="s">
        <v>184</v>
      </c>
      <c r="C24" s="95"/>
      <c r="D24" s="95"/>
      <c r="E24" s="95"/>
      <c r="F24" s="95"/>
      <c r="G24" s="20"/>
      <c r="H24" s="28">
        <f t="shared" ref="H24:J24" si="8">($N$22+H22)*100</f>
        <v>46.6</v>
      </c>
      <c r="I24" s="28">
        <f t="shared" si="8"/>
        <v>34.6</v>
      </c>
      <c r="J24" s="28">
        <f t="shared" si="8"/>
        <v>34.6</v>
      </c>
      <c r="K24" s="20"/>
      <c r="M24" s="72" t="s">
        <v>160</v>
      </c>
      <c r="N24" s="77">
        <v>0.3</v>
      </c>
    </row>
    <row r="25">
      <c r="A25" s="45"/>
      <c r="B25" s="78" t="s">
        <v>148</v>
      </c>
      <c r="C25" s="95"/>
      <c r="D25" s="95"/>
      <c r="E25" s="95"/>
      <c r="F25" s="95"/>
      <c r="G25" s="20"/>
      <c r="H25" s="20">
        <f t="shared" ref="H25:J25" si="9">$N$25/H23*100</f>
        <v>42.85714286</v>
      </c>
      <c r="I25" s="20">
        <f t="shared" si="9"/>
        <v>65.2173913</v>
      </c>
      <c r="J25" s="20">
        <f t="shared" si="9"/>
        <v>48.38709677</v>
      </c>
      <c r="M25" s="13" t="s">
        <v>90</v>
      </c>
      <c r="N25" s="39">
        <v>6.0</v>
      </c>
    </row>
    <row r="26">
      <c r="A26" s="45"/>
      <c r="B26" s="63"/>
      <c r="C26" s="95"/>
      <c r="D26" s="95"/>
      <c r="E26" s="95"/>
      <c r="F26" s="95"/>
      <c r="H26" s="87" t="s">
        <v>185</v>
      </c>
      <c r="N26" s="16"/>
    </row>
    <row r="27">
      <c r="A27" s="38"/>
      <c r="B27" s="38"/>
      <c r="C27" s="95"/>
      <c r="D27" s="95"/>
      <c r="E27" s="95"/>
      <c r="F27" s="95"/>
      <c r="G27" s="20"/>
      <c r="N27" s="16"/>
    </row>
    <row r="28">
      <c r="A28" s="47" t="s">
        <v>187</v>
      </c>
      <c r="C28" s="37" t="s">
        <v>142</v>
      </c>
      <c r="H28" s="3" t="s">
        <v>80</v>
      </c>
      <c r="I28" s="3" t="s">
        <v>181</v>
      </c>
      <c r="J28" s="3" t="s">
        <v>188</v>
      </c>
      <c r="N28" s="16"/>
    </row>
    <row r="29">
      <c r="A29" s="66"/>
      <c r="B29" s="66"/>
      <c r="C29" s="8"/>
      <c r="D29" s="8"/>
      <c r="E29" s="8"/>
      <c r="F29" s="8"/>
      <c r="G29" s="8"/>
      <c r="H29" s="8"/>
      <c r="I29" s="8"/>
      <c r="J29" s="8"/>
      <c r="M29" s="64" t="s">
        <v>5</v>
      </c>
      <c r="N29" s="65"/>
    </row>
    <row r="30">
      <c r="A30" s="92"/>
      <c r="B30" s="68" t="s">
        <v>7</v>
      </c>
      <c r="C30" s="94"/>
      <c r="D30" s="95"/>
      <c r="E30" s="95"/>
      <c r="F30" s="95"/>
      <c r="G30" s="63"/>
      <c r="H30" s="13">
        <v>0.24</v>
      </c>
      <c r="I30" s="13">
        <v>0.08</v>
      </c>
      <c r="J30" s="72">
        <v>0.0</v>
      </c>
      <c r="K30" s="13"/>
      <c r="M30" s="72" t="s">
        <v>189</v>
      </c>
      <c r="N30" s="74">
        <v>10.36</v>
      </c>
    </row>
    <row r="31">
      <c r="A31" s="45"/>
      <c r="B31" s="78" t="s">
        <v>7</v>
      </c>
      <c r="C31" s="95"/>
      <c r="D31" s="95"/>
      <c r="E31" s="95"/>
      <c r="F31" s="95"/>
      <c r="G31" s="63"/>
      <c r="H31" s="28">
        <f t="shared" ref="H31:J31" si="10">$N$31-$N$31*($N$32+H30)</f>
        <v>11.2</v>
      </c>
      <c r="I31" s="28">
        <f t="shared" si="10"/>
        <v>14.4</v>
      </c>
      <c r="J31" s="28">
        <f t="shared" si="10"/>
        <v>16</v>
      </c>
      <c r="K31" s="13"/>
      <c r="M31" s="72" t="s">
        <v>7</v>
      </c>
      <c r="N31" s="77">
        <v>20.0</v>
      </c>
    </row>
    <row r="32">
      <c r="A32" s="45"/>
      <c r="B32" s="78" t="s">
        <v>190</v>
      </c>
      <c r="C32" s="95"/>
      <c r="D32" s="95"/>
      <c r="E32" s="95"/>
      <c r="F32" s="95"/>
      <c r="G32" s="20"/>
      <c r="H32" s="20">
        <f t="shared" ref="H32:J32" si="11">$N$30/H31*100</f>
        <v>92.5</v>
      </c>
      <c r="I32" s="20">
        <f t="shared" si="11"/>
        <v>71.94444444</v>
      </c>
      <c r="J32" s="20">
        <f t="shared" si="11"/>
        <v>64.75</v>
      </c>
      <c r="K32" s="28"/>
      <c r="M32" s="72" t="s">
        <v>160</v>
      </c>
      <c r="N32" s="77">
        <v>0.2</v>
      </c>
    </row>
    <row r="33">
      <c r="A33" s="45"/>
      <c r="H33" s="87" t="s">
        <v>191</v>
      </c>
      <c r="M33" s="13"/>
      <c r="N33" s="39"/>
    </row>
    <row r="34">
      <c r="A34" s="45"/>
      <c r="N34" s="16"/>
    </row>
    <row r="35">
      <c r="A35" s="45"/>
      <c r="B35" s="63"/>
      <c r="C35" s="95"/>
      <c r="D35" s="95"/>
      <c r="E35" s="95"/>
      <c r="F35" s="95"/>
      <c r="N35" s="16"/>
    </row>
    <row r="36">
      <c r="A36" s="38"/>
      <c r="B36" s="38"/>
      <c r="C36" s="95"/>
      <c r="D36" s="95"/>
      <c r="E36" s="95"/>
      <c r="F36" s="95"/>
      <c r="G36" s="20"/>
      <c r="N36" s="16"/>
    </row>
    <row r="37">
      <c r="C37" s="96"/>
      <c r="D37" s="96"/>
      <c r="E37" s="96"/>
      <c r="F37" s="96"/>
      <c r="N37" s="16"/>
    </row>
    <row r="38">
      <c r="C38" s="96"/>
      <c r="D38" s="96"/>
      <c r="E38" s="96"/>
      <c r="F38" s="96"/>
      <c r="N38" s="16"/>
    </row>
    <row r="39">
      <c r="C39" s="96"/>
      <c r="D39" s="96"/>
      <c r="E39" s="96"/>
      <c r="F39" s="96"/>
      <c r="N39" s="16"/>
    </row>
    <row r="40">
      <c r="C40" s="96"/>
      <c r="D40" s="96"/>
      <c r="E40" s="96"/>
      <c r="F40" s="96"/>
      <c r="N40" s="16"/>
    </row>
    <row r="41">
      <c r="C41" s="96"/>
      <c r="D41" s="96"/>
      <c r="E41" s="96"/>
      <c r="F41" s="96"/>
      <c r="N41" s="16"/>
    </row>
    <row r="42">
      <c r="C42" s="96"/>
      <c r="D42" s="96"/>
      <c r="E42" s="96"/>
      <c r="F42" s="96"/>
      <c r="N42" s="16"/>
    </row>
    <row r="43">
      <c r="C43" s="96"/>
      <c r="D43" s="96"/>
      <c r="E43" s="96"/>
      <c r="F43" s="96"/>
      <c r="N43" s="16"/>
    </row>
    <row r="44">
      <c r="C44" s="96"/>
      <c r="D44" s="96"/>
      <c r="E44" s="96"/>
      <c r="F44" s="96"/>
      <c r="N44" s="16"/>
    </row>
    <row r="45">
      <c r="C45" s="96"/>
      <c r="D45" s="96"/>
      <c r="E45" s="96"/>
      <c r="F45" s="96"/>
      <c r="N45" s="16"/>
    </row>
    <row r="46">
      <c r="C46" s="96"/>
      <c r="D46" s="96"/>
      <c r="E46" s="96"/>
      <c r="F46" s="96"/>
      <c r="N46" s="16"/>
    </row>
    <row r="47">
      <c r="C47" s="96"/>
      <c r="D47" s="96"/>
      <c r="E47" s="96"/>
      <c r="F47" s="96"/>
      <c r="N47" s="16"/>
    </row>
    <row r="48">
      <c r="N48" s="16"/>
    </row>
    <row r="49">
      <c r="N49" s="16"/>
    </row>
    <row r="50">
      <c r="N50" s="16"/>
    </row>
    <row r="51">
      <c r="N51" s="16"/>
    </row>
    <row r="52">
      <c r="N52" s="16"/>
    </row>
    <row r="53">
      <c r="N53" s="16"/>
    </row>
    <row r="54">
      <c r="N54" s="16"/>
    </row>
    <row r="55">
      <c r="N55" s="16"/>
    </row>
    <row r="56">
      <c r="N56" s="16"/>
    </row>
    <row r="57">
      <c r="N57" s="16"/>
    </row>
    <row r="58">
      <c r="N58" s="16"/>
    </row>
    <row r="59">
      <c r="N59" s="16"/>
    </row>
    <row r="60">
      <c r="N60" s="16"/>
    </row>
    <row r="61">
      <c r="N61" s="16"/>
    </row>
    <row r="62">
      <c r="N62" s="16"/>
    </row>
    <row r="63">
      <c r="N63" s="16"/>
    </row>
    <row r="64">
      <c r="N64" s="16"/>
    </row>
    <row r="65">
      <c r="N65" s="16"/>
    </row>
    <row r="66">
      <c r="N66" s="16"/>
    </row>
    <row r="67">
      <c r="N67" s="16"/>
    </row>
    <row r="68">
      <c r="N68" s="16"/>
    </row>
    <row r="69">
      <c r="N69" s="16"/>
    </row>
    <row r="70">
      <c r="N70" s="16"/>
    </row>
    <row r="71">
      <c r="N71" s="16"/>
    </row>
    <row r="72">
      <c r="N72" s="16"/>
    </row>
    <row r="73">
      <c r="N73" s="16"/>
    </row>
    <row r="74">
      <c r="N74" s="16"/>
    </row>
    <row r="75">
      <c r="N75" s="16"/>
    </row>
    <row r="76">
      <c r="N76" s="16"/>
    </row>
    <row r="77">
      <c r="N77" s="16"/>
    </row>
    <row r="78">
      <c r="N78" s="16"/>
    </row>
    <row r="79">
      <c r="N79" s="16"/>
    </row>
    <row r="80">
      <c r="N80" s="16"/>
    </row>
    <row r="81">
      <c r="N81" s="16"/>
    </row>
    <row r="82">
      <c r="N82" s="16"/>
    </row>
    <row r="83">
      <c r="N83" s="16"/>
    </row>
    <row r="84">
      <c r="N84" s="16"/>
    </row>
    <row r="85">
      <c r="N85" s="16"/>
    </row>
    <row r="86">
      <c r="N86" s="16"/>
    </row>
    <row r="87">
      <c r="N87" s="16"/>
    </row>
    <row r="88">
      <c r="N88" s="16"/>
    </row>
    <row r="89">
      <c r="N89" s="16"/>
    </row>
    <row r="90">
      <c r="N90" s="16"/>
    </row>
    <row r="91">
      <c r="N91" s="16"/>
    </row>
    <row r="92">
      <c r="N92" s="16"/>
    </row>
    <row r="93">
      <c r="N93" s="16"/>
    </row>
    <row r="94">
      <c r="N94" s="16"/>
    </row>
    <row r="95">
      <c r="N95" s="16"/>
    </row>
    <row r="96">
      <c r="N96" s="16"/>
    </row>
    <row r="97">
      <c r="N97" s="16"/>
    </row>
    <row r="98">
      <c r="N98" s="16"/>
    </row>
    <row r="99">
      <c r="N99" s="16"/>
    </row>
    <row r="100">
      <c r="N100" s="16"/>
    </row>
    <row r="101">
      <c r="N101" s="16"/>
    </row>
    <row r="102">
      <c r="N102" s="16"/>
    </row>
    <row r="103">
      <c r="N103" s="16"/>
    </row>
    <row r="104">
      <c r="N104" s="16"/>
    </row>
    <row r="105">
      <c r="N105" s="16"/>
    </row>
    <row r="106">
      <c r="N106" s="16"/>
    </row>
    <row r="107">
      <c r="N107" s="16"/>
    </row>
    <row r="108">
      <c r="N108" s="16"/>
    </row>
    <row r="109">
      <c r="N109" s="16"/>
    </row>
    <row r="110">
      <c r="N110" s="16"/>
    </row>
    <row r="111">
      <c r="N111" s="16"/>
    </row>
    <row r="112">
      <c r="N112" s="16"/>
    </row>
    <row r="113">
      <c r="N113" s="16"/>
    </row>
    <row r="114">
      <c r="N114" s="16"/>
    </row>
    <row r="115">
      <c r="N115" s="16"/>
    </row>
    <row r="116">
      <c r="N116" s="16"/>
    </row>
    <row r="117">
      <c r="N117" s="16"/>
    </row>
    <row r="118">
      <c r="N118" s="16"/>
    </row>
    <row r="119">
      <c r="N119" s="16"/>
    </row>
    <row r="120">
      <c r="N120" s="16"/>
    </row>
    <row r="121">
      <c r="N121" s="16"/>
    </row>
    <row r="122">
      <c r="N122" s="16"/>
    </row>
    <row r="123">
      <c r="N123" s="16"/>
    </row>
    <row r="124">
      <c r="N124" s="16"/>
    </row>
    <row r="125">
      <c r="N125" s="16"/>
    </row>
    <row r="126">
      <c r="N126" s="16"/>
    </row>
    <row r="127">
      <c r="N127" s="16"/>
    </row>
    <row r="128">
      <c r="N128" s="16"/>
    </row>
    <row r="129">
      <c r="N129" s="16"/>
    </row>
    <row r="130">
      <c r="N130" s="16"/>
    </row>
    <row r="131">
      <c r="N131" s="16"/>
    </row>
    <row r="132">
      <c r="N132" s="16"/>
    </row>
    <row r="133">
      <c r="N133" s="16"/>
    </row>
    <row r="134">
      <c r="N134" s="16"/>
    </row>
    <row r="135">
      <c r="N135" s="16"/>
    </row>
    <row r="136">
      <c r="N136" s="16"/>
    </row>
    <row r="137">
      <c r="N137" s="16"/>
    </row>
    <row r="138">
      <c r="N138" s="16"/>
    </row>
    <row r="139">
      <c r="N139" s="16"/>
    </row>
    <row r="140">
      <c r="N140" s="16"/>
    </row>
    <row r="141">
      <c r="N141" s="16"/>
    </row>
    <row r="142">
      <c r="N142" s="16"/>
    </row>
    <row r="143">
      <c r="N143" s="16"/>
    </row>
    <row r="144">
      <c r="N144" s="16"/>
    </row>
    <row r="145">
      <c r="N145" s="16"/>
    </row>
    <row r="146">
      <c r="N146" s="16"/>
    </row>
    <row r="147">
      <c r="N147" s="16"/>
    </row>
    <row r="148">
      <c r="N148" s="16"/>
    </row>
    <row r="149">
      <c r="N149" s="16"/>
    </row>
    <row r="150">
      <c r="N150" s="16"/>
    </row>
    <row r="151">
      <c r="N151" s="16"/>
    </row>
    <row r="152">
      <c r="N152" s="16"/>
    </row>
    <row r="153">
      <c r="N153" s="16"/>
    </row>
    <row r="154">
      <c r="N154" s="16"/>
    </row>
    <row r="155">
      <c r="N155" s="16"/>
    </row>
    <row r="156">
      <c r="N156" s="16"/>
    </row>
    <row r="157">
      <c r="N157" s="16"/>
    </row>
    <row r="158">
      <c r="N158" s="16"/>
    </row>
    <row r="159">
      <c r="N159" s="16"/>
    </row>
    <row r="160">
      <c r="N160" s="16"/>
    </row>
    <row r="161">
      <c r="N161" s="16"/>
    </row>
    <row r="162">
      <c r="N162" s="16"/>
    </row>
    <row r="163">
      <c r="N163" s="16"/>
    </row>
    <row r="164">
      <c r="N164" s="16"/>
    </row>
    <row r="165">
      <c r="N165" s="16"/>
    </row>
    <row r="166">
      <c r="N166" s="16"/>
    </row>
    <row r="167">
      <c r="N167" s="16"/>
    </row>
    <row r="168">
      <c r="N168" s="16"/>
    </row>
    <row r="169">
      <c r="N169" s="16"/>
    </row>
    <row r="170">
      <c r="N170" s="16"/>
    </row>
    <row r="171">
      <c r="N171" s="16"/>
    </row>
    <row r="172">
      <c r="N172" s="16"/>
    </row>
    <row r="173">
      <c r="N173" s="16"/>
    </row>
    <row r="174">
      <c r="N174" s="16"/>
    </row>
    <row r="175">
      <c r="N175" s="16"/>
    </row>
    <row r="176">
      <c r="N176" s="16"/>
    </row>
    <row r="177">
      <c r="N177" s="16"/>
    </row>
    <row r="178">
      <c r="N178" s="16"/>
    </row>
    <row r="179">
      <c r="N179" s="16"/>
    </row>
    <row r="180">
      <c r="N180" s="16"/>
    </row>
    <row r="181">
      <c r="N181" s="16"/>
    </row>
    <row r="182">
      <c r="N182" s="16"/>
    </row>
    <row r="183">
      <c r="N183" s="16"/>
    </row>
    <row r="184">
      <c r="N184" s="16"/>
    </row>
    <row r="185">
      <c r="N185" s="16"/>
    </row>
    <row r="186">
      <c r="N186" s="16"/>
    </row>
    <row r="187">
      <c r="N187" s="16"/>
    </row>
    <row r="188">
      <c r="N188" s="16"/>
    </row>
    <row r="189">
      <c r="N189" s="16"/>
    </row>
    <row r="190">
      <c r="N190" s="16"/>
    </row>
    <row r="191">
      <c r="N191" s="16"/>
    </row>
    <row r="192">
      <c r="N192" s="16"/>
    </row>
    <row r="193">
      <c r="N193" s="16"/>
    </row>
    <row r="194">
      <c r="N194" s="16"/>
    </row>
    <row r="195">
      <c r="N195" s="16"/>
    </row>
    <row r="196">
      <c r="N196" s="16"/>
    </row>
    <row r="197">
      <c r="N197" s="16"/>
    </row>
    <row r="198">
      <c r="N198" s="16"/>
    </row>
    <row r="199">
      <c r="N199" s="16"/>
    </row>
    <row r="200">
      <c r="N200" s="16"/>
    </row>
    <row r="201">
      <c r="N201" s="16"/>
    </row>
    <row r="202">
      <c r="N202" s="16"/>
    </row>
    <row r="203">
      <c r="N203" s="16"/>
    </row>
    <row r="204">
      <c r="N204" s="16"/>
    </row>
    <row r="205">
      <c r="N205" s="16"/>
    </row>
    <row r="206">
      <c r="N206" s="16"/>
    </row>
    <row r="207">
      <c r="N207" s="16"/>
    </row>
    <row r="208">
      <c r="N208" s="16"/>
    </row>
    <row r="209">
      <c r="N209" s="16"/>
    </row>
    <row r="210">
      <c r="N210" s="16"/>
    </row>
    <row r="211">
      <c r="N211" s="16"/>
    </row>
    <row r="212">
      <c r="N212" s="16"/>
    </row>
    <row r="213">
      <c r="N213" s="16"/>
    </row>
    <row r="214">
      <c r="N214" s="16"/>
    </row>
    <row r="215">
      <c r="N215" s="16"/>
    </row>
    <row r="216">
      <c r="N216" s="16"/>
    </row>
    <row r="217">
      <c r="N217" s="16"/>
    </row>
    <row r="218">
      <c r="N218" s="16"/>
    </row>
    <row r="219">
      <c r="N219" s="16"/>
    </row>
    <row r="220">
      <c r="N220" s="16"/>
    </row>
    <row r="221">
      <c r="N221" s="16"/>
    </row>
    <row r="222">
      <c r="N222" s="16"/>
    </row>
    <row r="223">
      <c r="N223" s="16"/>
    </row>
    <row r="224">
      <c r="N224" s="16"/>
    </row>
    <row r="225">
      <c r="N225" s="16"/>
    </row>
    <row r="226">
      <c r="N226" s="16"/>
    </row>
    <row r="227">
      <c r="N227" s="16"/>
    </row>
    <row r="228">
      <c r="N228" s="16"/>
    </row>
    <row r="229">
      <c r="N229" s="16"/>
    </row>
    <row r="230">
      <c r="N230" s="16"/>
    </row>
    <row r="231">
      <c r="N231" s="16"/>
    </row>
    <row r="232">
      <c r="N232" s="16"/>
    </row>
    <row r="233">
      <c r="N233" s="16"/>
    </row>
    <row r="234">
      <c r="N234" s="16"/>
    </row>
    <row r="235">
      <c r="N235" s="16"/>
    </row>
    <row r="236">
      <c r="N236" s="16"/>
    </row>
    <row r="237">
      <c r="N237" s="16"/>
    </row>
    <row r="238">
      <c r="N238" s="16"/>
    </row>
    <row r="239">
      <c r="N239" s="16"/>
    </row>
    <row r="240">
      <c r="N240" s="16"/>
    </row>
    <row r="241">
      <c r="N241" s="16"/>
    </row>
    <row r="242">
      <c r="N242" s="16"/>
    </row>
    <row r="243">
      <c r="N243" s="16"/>
    </row>
    <row r="244">
      <c r="N244" s="16"/>
    </row>
    <row r="245">
      <c r="N245" s="16"/>
    </row>
    <row r="246">
      <c r="N246" s="16"/>
    </row>
    <row r="247">
      <c r="N247" s="16"/>
    </row>
    <row r="248">
      <c r="N248" s="16"/>
    </row>
    <row r="249">
      <c r="N249" s="16"/>
    </row>
    <row r="250">
      <c r="N250" s="16"/>
    </row>
    <row r="251">
      <c r="N251" s="16"/>
    </row>
    <row r="252">
      <c r="N252" s="16"/>
    </row>
    <row r="253">
      <c r="N253" s="16"/>
    </row>
    <row r="254">
      <c r="N254" s="16"/>
    </row>
    <row r="255">
      <c r="N255" s="16"/>
    </row>
    <row r="256">
      <c r="N256" s="16"/>
    </row>
    <row r="257">
      <c r="N257" s="16"/>
    </row>
    <row r="258">
      <c r="N258" s="16"/>
    </row>
    <row r="259">
      <c r="N259" s="16"/>
    </row>
    <row r="260">
      <c r="N260" s="16"/>
    </row>
    <row r="261">
      <c r="N261" s="16"/>
    </row>
    <row r="262">
      <c r="N262" s="16"/>
    </row>
    <row r="263">
      <c r="N263" s="16"/>
    </row>
    <row r="264">
      <c r="N264" s="16"/>
    </row>
    <row r="265">
      <c r="N265" s="16"/>
    </row>
    <row r="266">
      <c r="N266" s="16"/>
    </row>
    <row r="267">
      <c r="N267" s="16"/>
    </row>
    <row r="268">
      <c r="N268" s="16"/>
    </row>
    <row r="269">
      <c r="N269" s="16"/>
    </row>
    <row r="270">
      <c r="N270" s="16"/>
    </row>
    <row r="271">
      <c r="N271" s="16"/>
    </row>
    <row r="272">
      <c r="N272" s="16"/>
    </row>
    <row r="273">
      <c r="N273" s="16"/>
    </row>
    <row r="274">
      <c r="N274" s="16"/>
    </row>
    <row r="275">
      <c r="N275" s="16"/>
    </row>
    <row r="276">
      <c r="N276" s="16"/>
    </row>
    <row r="277">
      <c r="N277" s="16"/>
    </row>
    <row r="278">
      <c r="N278" s="16"/>
    </row>
    <row r="279">
      <c r="N279" s="16"/>
    </row>
    <row r="280">
      <c r="N280" s="16"/>
    </row>
    <row r="281">
      <c r="N281" s="16"/>
    </row>
    <row r="282">
      <c r="N282" s="16"/>
    </row>
    <row r="283">
      <c r="N283" s="16"/>
    </row>
    <row r="284">
      <c r="N284" s="16"/>
    </row>
    <row r="285">
      <c r="N285" s="16"/>
    </row>
    <row r="286">
      <c r="N286" s="16"/>
    </row>
    <row r="287">
      <c r="N287" s="16"/>
    </row>
    <row r="288">
      <c r="N288" s="16"/>
    </row>
    <row r="289">
      <c r="N289" s="16"/>
    </row>
    <row r="290">
      <c r="N290" s="16"/>
    </row>
    <row r="291">
      <c r="N291" s="16"/>
    </row>
    <row r="292">
      <c r="N292" s="16"/>
    </row>
    <row r="293">
      <c r="N293" s="16"/>
    </row>
    <row r="294">
      <c r="N294" s="16"/>
    </row>
    <row r="295">
      <c r="N295" s="16"/>
    </row>
    <row r="296">
      <c r="N296" s="16"/>
    </row>
    <row r="297">
      <c r="N297" s="16"/>
    </row>
    <row r="298">
      <c r="N298" s="16"/>
    </row>
    <row r="299">
      <c r="N299" s="16"/>
    </row>
    <row r="300">
      <c r="N300" s="16"/>
    </row>
    <row r="301">
      <c r="N301" s="16"/>
    </row>
    <row r="302">
      <c r="N302" s="16"/>
    </row>
    <row r="303">
      <c r="N303" s="16"/>
    </row>
    <row r="304">
      <c r="N304" s="16"/>
    </row>
    <row r="305">
      <c r="N305" s="16"/>
    </row>
    <row r="306">
      <c r="N306" s="16"/>
    </row>
    <row r="307">
      <c r="N307" s="16"/>
    </row>
    <row r="308">
      <c r="N308" s="16"/>
    </row>
    <row r="309">
      <c r="N309" s="16"/>
    </row>
    <row r="310">
      <c r="N310" s="16"/>
    </row>
    <row r="311">
      <c r="N311" s="16"/>
    </row>
    <row r="312">
      <c r="N312" s="16"/>
    </row>
    <row r="313">
      <c r="N313" s="16"/>
    </row>
    <row r="314">
      <c r="N314" s="16"/>
    </row>
    <row r="315">
      <c r="N315" s="16"/>
    </row>
    <row r="316">
      <c r="N316" s="16"/>
    </row>
    <row r="317">
      <c r="N317" s="16"/>
    </row>
    <row r="318">
      <c r="N318" s="16"/>
    </row>
    <row r="319">
      <c r="N319" s="16"/>
    </row>
    <row r="320">
      <c r="N320" s="16"/>
    </row>
    <row r="321">
      <c r="N321" s="16"/>
    </row>
    <row r="322">
      <c r="N322" s="16"/>
    </row>
    <row r="323">
      <c r="N323" s="16"/>
    </row>
    <row r="324">
      <c r="N324" s="16"/>
    </row>
    <row r="325">
      <c r="N325" s="16"/>
    </row>
    <row r="326">
      <c r="N326" s="16"/>
    </row>
    <row r="327">
      <c r="N327" s="16"/>
    </row>
    <row r="328">
      <c r="N328" s="16"/>
    </row>
    <row r="329">
      <c r="N329" s="16"/>
    </row>
    <row r="330">
      <c r="N330" s="16"/>
    </row>
    <row r="331">
      <c r="N331" s="16"/>
    </row>
    <row r="332">
      <c r="N332" s="16"/>
    </row>
    <row r="333">
      <c r="N333" s="16"/>
    </row>
    <row r="334">
      <c r="N334" s="16"/>
    </row>
    <row r="335">
      <c r="N335" s="16"/>
    </row>
    <row r="336">
      <c r="N336" s="16"/>
    </row>
    <row r="337">
      <c r="N337" s="16"/>
    </row>
    <row r="338">
      <c r="N338" s="16"/>
    </row>
    <row r="339">
      <c r="N339" s="16"/>
    </row>
    <row r="340">
      <c r="N340" s="16"/>
    </row>
    <row r="341">
      <c r="N341" s="16"/>
    </row>
    <row r="342">
      <c r="N342" s="16"/>
    </row>
    <row r="343">
      <c r="N343" s="16"/>
    </row>
    <row r="344">
      <c r="N344" s="16"/>
    </row>
    <row r="345">
      <c r="N345" s="16"/>
    </row>
    <row r="346">
      <c r="N346" s="16"/>
    </row>
    <row r="347">
      <c r="N347" s="16"/>
    </row>
    <row r="348">
      <c r="N348" s="16"/>
    </row>
    <row r="349">
      <c r="N349" s="16"/>
    </row>
    <row r="350">
      <c r="N350" s="16"/>
    </row>
    <row r="351">
      <c r="N351" s="16"/>
    </row>
    <row r="352">
      <c r="N352" s="16"/>
    </row>
    <row r="353">
      <c r="N353" s="16"/>
    </row>
    <row r="354">
      <c r="N354" s="16"/>
    </row>
    <row r="355">
      <c r="N355" s="16"/>
    </row>
    <row r="356">
      <c r="N356" s="16"/>
    </row>
    <row r="357">
      <c r="N357" s="16"/>
    </row>
    <row r="358">
      <c r="N358" s="16"/>
    </row>
    <row r="359">
      <c r="N359" s="16"/>
    </row>
    <row r="360">
      <c r="N360" s="16"/>
    </row>
    <row r="361">
      <c r="N361" s="16"/>
    </row>
    <row r="362">
      <c r="N362" s="16"/>
    </row>
    <row r="363">
      <c r="N363" s="16"/>
    </row>
    <row r="364">
      <c r="N364" s="16"/>
    </row>
    <row r="365">
      <c r="N365" s="16"/>
    </row>
    <row r="366">
      <c r="N366" s="16"/>
    </row>
    <row r="367">
      <c r="N367" s="16"/>
    </row>
    <row r="368">
      <c r="N368" s="16"/>
    </row>
    <row r="369">
      <c r="N369" s="16"/>
    </row>
    <row r="370">
      <c r="N370" s="16"/>
    </row>
    <row r="371">
      <c r="N371" s="16"/>
    </row>
    <row r="372">
      <c r="N372" s="16"/>
    </row>
    <row r="373">
      <c r="N373" s="16"/>
    </row>
    <row r="374">
      <c r="N374" s="16"/>
    </row>
    <row r="375">
      <c r="N375" s="16"/>
    </row>
    <row r="376">
      <c r="N376" s="16"/>
    </row>
    <row r="377">
      <c r="N377" s="16"/>
    </row>
    <row r="378">
      <c r="N378" s="16"/>
    </row>
    <row r="379">
      <c r="N379" s="16"/>
    </row>
    <row r="380">
      <c r="N380" s="16"/>
    </row>
    <row r="381">
      <c r="N381" s="16"/>
    </row>
    <row r="382">
      <c r="N382" s="16"/>
    </row>
    <row r="383">
      <c r="N383" s="16"/>
    </row>
    <row r="384">
      <c r="N384" s="16"/>
    </row>
    <row r="385">
      <c r="N385" s="16"/>
    </row>
    <row r="386">
      <c r="N386" s="16"/>
    </row>
    <row r="387">
      <c r="N387" s="16"/>
    </row>
    <row r="388">
      <c r="N388" s="16"/>
    </row>
    <row r="389">
      <c r="N389" s="16"/>
    </row>
    <row r="390">
      <c r="N390" s="16"/>
    </row>
    <row r="391">
      <c r="N391" s="16"/>
    </row>
    <row r="392">
      <c r="N392" s="16"/>
    </row>
    <row r="393">
      <c r="N393" s="16"/>
    </row>
    <row r="394">
      <c r="N394" s="16"/>
    </row>
    <row r="395">
      <c r="N395" s="16"/>
    </row>
    <row r="396">
      <c r="N396" s="16"/>
    </row>
    <row r="397">
      <c r="N397" s="16"/>
    </row>
    <row r="398">
      <c r="N398" s="16"/>
    </row>
    <row r="399">
      <c r="N399" s="16"/>
    </row>
    <row r="400">
      <c r="N400" s="16"/>
    </row>
    <row r="401">
      <c r="N401" s="16"/>
    </row>
    <row r="402">
      <c r="N402" s="16"/>
    </row>
    <row r="403">
      <c r="N403" s="16"/>
    </row>
    <row r="404">
      <c r="N404" s="16"/>
    </row>
    <row r="405">
      <c r="N405" s="16"/>
    </row>
    <row r="406">
      <c r="N406" s="16"/>
    </row>
    <row r="407">
      <c r="N407" s="16"/>
    </row>
    <row r="408">
      <c r="N408" s="16"/>
    </row>
    <row r="409">
      <c r="N409" s="16"/>
    </row>
    <row r="410">
      <c r="N410" s="16"/>
    </row>
    <row r="411">
      <c r="N411" s="16"/>
    </row>
    <row r="412">
      <c r="N412" s="16"/>
    </row>
    <row r="413">
      <c r="N413" s="16"/>
    </row>
    <row r="414">
      <c r="N414" s="16"/>
    </row>
    <row r="415">
      <c r="N415" s="16"/>
    </row>
    <row r="416">
      <c r="N416" s="16"/>
    </row>
    <row r="417">
      <c r="N417" s="16"/>
    </row>
    <row r="418">
      <c r="N418" s="16"/>
    </row>
    <row r="419">
      <c r="N419" s="16"/>
    </row>
    <row r="420">
      <c r="N420" s="16"/>
    </row>
    <row r="421">
      <c r="N421" s="16"/>
    </row>
    <row r="422">
      <c r="N422" s="16"/>
    </row>
    <row r="423">
      <c r="N423" s="16"/>
    </row>
    <row r="424">
      <c r="N424" s="16"/>
    </row>
    <row r="425">
      <c r="N425" s="16"/>
    </row>
    <row r="426">
      <c r="N426" s="16"/>
    </row>
    <row r="427">
      <c r="N427" s="16"/>
    </row>
    <row r="428">
      <c r="N428" s="16"/>
    </row>
    <row r="429">
      <c r="N429" s="16"/>
    </row>
    <row r="430">
      <c r="N430" s="16"/>
    </row>
    <row r="431">
      <c r="N431" s="16"/>
    </row>
    <row r="432">
      <c r="N432" s="16"/>
    </row>
    <row r="433">
      <c r="N433" s="16"/>
    </row>
    <row r="434">
      <c r="N434" s="16"/>
    </row>
    <row r="435">
      <c r="N435" s="16"/>
    </row>
    <row r="436">
      <c r="N436" s="16"/>
    </row>
    <row r="437">
      <c r="N437" s="16"/>
    </row>
    <row r="438">
      <c r="N438" s="16"/>
    </row>
    <row r="439">
      <c r="N439" s="16"/>
    </row>
    <row r="440">
      <c r="N440" s="16"/>
    </row>
    <row r="441">
      <c r="N441" s="16"/>
    </row>
    <row r="442">
      <c r="N442" s="16"/>
    </row>
    <row r="443">
      <c r="N443" s="16"/>
    </row>
    <row r="444">
      <c r="N444" s="16"/>
    </row>
    <row r="445">
      <c r="N445" s="16"/>
    </row>
    <row r="446">
      <c r="N446" s="16"/>
    </row>
    <row r="447">
      <c r="N447" s="16"/>
    </row>
    <row r="448">
      <c r="N448" s="16"/>
    </row>
    <row r="449">
      <c r="N449" s="16"/>
    </row>
    <row r="450">
      <c r="N450" s="16"/>
    </row>
    <row r="451">
      <c r="N451" s="16"/>
    </row>
    <row r="452">
      <c r="N452" s="16"/>
    </row>
    <row r="453">
      <c r="N453" s="16"/>
    </row>
    <row r="454">
      <c r="N454" s="16"/>
    </row>
    <row r="455">
      <c r="N455" s="16"/>
    </row>
    <row r="456">
      <c r="N456" s="16"/>
    </row>
    <row r="457">
      <c r="N457" s="16"/>
    </row>
    <row r="458">
      <c r="N458" s="16"/>
    </row>
    <row r="459">
      <c r="N459" s="16"/>
    </row>
    <row r="460">
      <c r="N460" s="16"/>
    </row>
    <row r="461">
      <c r="N461" s="16"/>
    </row>
    <row r="462">
      <c r="N462" s="16"/>
    </row>
    <row r="463">
      <c r="N463" s="16"/>
    </row>
    <row r="464">
      <c r="N464" s="16"/>
    </row>
    <row r="465">
      <c r="N465" s="16"/>
    </row>
    <row r="466">
      <c r="N466" s="16"/>
    </row>
    <row r="467">
      <c r="N467" s="16"/>
    </row>
    <row r="468">
      <c r="N468" s="16"/>
    </row>
    <row r="469">
      <c r="N469" s="16"/>
    </row>
    <row r="470">
      <c r="N470" s="16"/>
    </row>
    <row r="471">
      <c r="N471" s="16"/>
    </row>
    <row r="472">
      <c r="N472" s="16"/>
    </row>
    <row r="473">
      <c r="N473" s="16"/>
    </row>
    <row r="474">
      <c r="N474" s="16"/>
    </row>
    <row r="475">
      <c r="N475" s="16"/>
    </row>
    <row r="476">
      <c r="N476" s="16"/>
    </row>
    <row r="477">
      <c r="N477" s="16"/>
    </row>
    <row r="478">
      <c r="N478" s="16"/>
    </row>
    <row r="479">
      <c r="N479" s="16"/>
    </row>
    <row r="480">
      <c r="N480" s="16"/>
    </row>
    <row r="481">
      <c r="N481" s="16"/>
    </row>
    <row r="482">
      <c r="N482" s="16"/>
    </row>
    <row r="483">
      <c r="N483" s="16"/>
    </row>
    <row r="484">
      <c r="N484" s="16"/>
    </row>
    <row r="485">
      <c r="N485" s="16"/>
    </row>
    <row r="486">
      <c r="N486" s="16"/>
    </row>
    <row r="487">
      <c r="N487" s="16"/>
    </row>
    <row r="488">
      <c r="N488" s="16"/>
    </row>
    <row r="489">
      <c r="N489" s="16"/>
    </row>
    <row r="490">
      <c r="N490" s="16"/>
    </row>
    <row r="491">
      <c r="N491" s="16"/>
    </row>
    <row r="492">
      <c r="N492" s="16"/>
    </row>
    <row r="493">
      <c r="N493" s="16"/>
    </row>
    <row r="494">
      <c r="N494" s="16"/>
    </row>
    <row r="495">
      <c r="N495" s="16"/>
    </row>
    <row r="496">
      <c r="N496" s="16"/>
    </row>
    <row r="497">
      <c r="N497" s="16"/>
    </row>
    <row r="498">
      <c r="N498" s="16"/>
    </row>
    <row r="499">
      <c r="N499" s="16"/>
    </row>
    <row r="500">
      <c r="N500" s="16"/>
    </row>
    <row r="501">
      <c r="N501" s="16"/>
    </row>
    <row r="502">
      <c r="N502" s="16"/>
    </row>
    <row r="503">
      <c r="N503" s="16"/>
    </row>
    <row r="504">
      <c r="N504" s="16"/>
    </row>
    <row r="505">
      <c r="N505" s="16"/>
    </row>
    <row r="506">
      <c r="N506" s="16"/>
    </row>
    <row r="507">
      <c r="N507" s="16"/>
    </row>
    <row r="508">
      <c r="N508" s="16"/>
    </row>
    <row r="509">
      <c r="N509" s="16"/>
    </row>
    <row r="510">
      <c r="N510" s="16"/>
    </row>
    <row r="511">
      <c r="N511" s="16"/>
    </row>
    <row r="512">
      <c r="N512" s="16"/>
    </row>
    <row r="513">
      <c r="N513" s="16"/>
    </row>
    <row r="514">
      <c r="N514" s="16"/>
    </row>
    <row r="515">
      <c r="N515" s="16"/>
    </row>
    <row r="516">
      <c r="N516" s="16"/>
    </row>
    <row r="517">
      <c r="N517" s="16"/>
    </row>
    <row r="518">
      <c r="N518" s="16"/>
    </row>
    <row r="519">
      <c r="N519" s="16"/>
    </row>
    <row r="520">
      <c r="N520" s="16"/>
    </row>
    <row r="521">
      <c r="N521" s="16"/>
    </row>
    <row r="522">
      <c r="N522" s="16"/>
    </row>
    <row r="523">
      <c r="N523" s="16"/>
    </row>
    <row r="524">
      <c r="N524" s="16"/>
    </row>
    <row r="525">
      <c r="N525" s="16"/>
    </row>
    <row r="526">
      <c r="N526" s="16"/>
    </row>
    <row r="527">
      <c r="N527" s="16"/>
    </row>
    <row r="528">
      <c r="N528" s="16"/>
    </row>
    <row r="529">
      <c r="N529" s="16"/>
    </row>
    <row r="530">
      <c r="N530" s="16"/>
    </row>
    <row r="531">
      <c r="N531" s="16"/>
    </row>
    <row r="532">
      <c r="N532" s="16"/>
    </row>
    <row r="533">
      <c r="N533" s="16"/>
    </row>
    <row r="534">
      <c r="N534" s="16"/>
    </row>
    <row r="535">
      <c r="N535" s="16"/>
    </row>
    <row r="536">
      <c r="N536" s="16"/>
    </row>
    <row r="537">
      <c r="N537" s="16"/>
    </row>
    <row r="538">
      <c r="N538" s="16"/>
    </row>
    <row r="539">
      <c r="N539" s="16"/>
    </row>
    <row r="540">
      <c r="N540" s="16"/>
    </row>
    <row r="541">
      <c r="N541" s="16"/>
    </row>
    <row r="542">
      <c r="N542" s="16"/>
    </row>
    <row r="543">
      <c r="N543" s="16"/>
    </row>
    <row r="544">
      <c r="N544" s="16"/>
    </row>
    <row r="545">
      <c r="N545" s="16"/>
    </row>
    <row r="546">
      <c r="N546" s="16"/>
    </row>
    <row r="547">
      <c r="N547" s="16"/>
    </row>
    <row r="548">
      <c r="N548" s="16"/>
    </row>
    <row r="549">
      <c r="N549" s="16"/>
    </row>
    <row r="550">
      <c r="N550" s="16"/>
    </row>
    <row r="551">
      <c r="N551" s="16"/>
    </row>
    <row r="552">
      <c r="N552" s="16"/>
    </row>
    <row r="553">
      <c r="N553" s="16"/>
    </row>
    <row r="554">
      <c r="N554" s="16"/>
    </row>
    <row r="555">
      <c r="N555" s="16"/>
    </row>
    <row r="556">
      <c r="N556" s="16"/>
    </row>
    <row r="557">
      <c r="N557" s="16"/>
    </row>
    <row r="558">
      <c r="N558" s="16"/>
    </row>
    <row r="559">
      <c r="N559" s="16"/>
    </row>
    <row r="560">
      <c r="N560" s="16"/>
    </row>
    <row r="561">
      <c r="N561" s="16"/>
    </row>
    <row r="562">
      <c r="N562" s="16"/>
    </row>
    <row r="563">
      <c r="N563" s="16"/>
    </row>
    <row r="564">
      <c r="N564" s="16"/>
    </row>
    <row r="565">
      <c r="N565" s="16"/>
    </row>
    <row r="566">
      <c r="N566" s="16"/>
    </row>
    <row r="567">
      <c r="N567" s="16"/>
    </row>
    <row r="568">
      <c r="N568" s="16"/>
    </row>
    <row r="569">
      <c r="N569" s="16"/>
    </row>
    <row r="570">
      <c r="N570" s="16"/>
    </row>
    <row r="571">
      <c r="N571" s="16"/>
    </row>
    <row r="572">
      <c r="N572" s="16"/>
    </row>
    <row r="573">
      <c r="N573" s="16"/>
    </row>
    <row r="574">
      <c r="N574" s="16"/>
    </row>
    <row r="575">
      <c r="N575" s="16"/>
    </row>
    <row r="576">
      <c r="N576" s="16"/>
    </row>
    <row r="577">
      <c r="N577" s="16"/>
    </row>
    <row r="578">
      <c r="N578" s="16"/>
    </row>
    <row r="579">
      <c r="N579" s="16"/>
    </row>
    <row r="580">
      <c r="N580" s="16"/>
    </row>
    <row r="581">
      <c r="N581" s="16"/>
    </row>
    <row r="582">
      <c r="N582" s="16"/>
    </row>
    <row r="583">
      <c r="N583" s="16"/>
    </row>
    <row r="584">
      <c r="N584" s="16"/>
    </row>
    <row r="585">
      <c r="N585" s="16"/>
    </row>
    <row r="586">
      <c r="N586" s="16"/>
    </row>
    <row r="587">
      <c r="N587" s="16"/>
    </row>
    <row r="588">
      <c r="N588" s="16"/>
    </row>
    <row r="589">
      <c r="N589" s="16"/>
    </row>
    <row r="590">
      <c r="N590" s="16"/>
    </row>
    <row r="591">
      <c r="N591" s="16"/>
    </row>
    <row r="592">
      <c r="N592" s="16"/>
    </row>
    <row r="593">
      <c r="N593" s="16"/>
    </row>
    <row r="594">
      <c r="N594" s="16"/>
    </row>
    <row r="595">
      <c r="N595" s="16"/>
    </row>
    <row r="596">
      <c r="N596" s="16"/>
    </row>
    <row r="597">
      <c r="N597" s="16"/>
    </row>
    <row r="598">
      <c r="N598" s="16"/>
    </row>
    <row r="599">
      <c r="N599" s="16"/>
    </row>
    <row r="600">
      <c r="N600" s="16"/>
    </row>
    <row r="601">
      <c r="N601" s="16"/>
    </row>
    <row r="602">
      <c r="N602" s="16"/>
    </row>
    <row r="603">
      <c r="N603" s="16"/>
    </row>
    <row r="604">
      <c r="N604" s="16"/>
    </row>
    <row r="605">
      <c r="N605" s="16"/>
    </row>
    <row r="606">
      <c r="N606" s="16"/>
    </row>
    <row r="607">
      <c r="N607" s="16"/>
    </row>
    <row r="608">
      <c r="N608" s="16"/>
    </row>
    <row r="609">
      <c r="N609" s="16"/>
    </row>
    <row r="610">
      <c r="N610" s="16"/>
    </row>
    <row r="611">
      <c r="N611" s="16"/>
    </row>
    <row r="612">
      <c r="N612" s="16"/>
    </row>
    <row r="613">
      <c r="N613" s="16"/>
    </row>
    <row r="614">
      <c r="N614" s="16"/>
    </row>
    <row r="615">
      <c r="N615" s="16"/>
    </row>
    <row r="616">
      <c r="N616" s="16"/>
    </row>
    <row r="617">
      <c r="N617" s="16"/>
    </row>
    <row r="618">
      <c r="N618" s="16"/>
    </row>
    <row r="619">
      <c r="N619" s="16"/>
    </row>
    <row r="620">
      <c r="N620" s="16"/>
    </row>
    <row r="621">
      <c r="N621" s="16"/>
    </row>
    <row r="622">
      <c r="N622" s="16"/>
    </row>
    <row r="623">
      <c r="N623" s="16"/>
    </row>
    <row r="624">
      <c r="N624" s="16"/>
    </row>
    <row r="625">
      <c r="N625" s="16"/>
    </row>
    <row r="626">
      <c r="N626" s="16"/>
    </row>
    <row r="627">
      <c r="N627" s="16"/>
    </row>
    <row r="628">
      <c r="N628" s="16"/>
    </row>
    <row r="629">
      <c r="N629" s="16"/>
    </row>
    <row r="630">
      <c r="N630" s="16"/>
    </row>
    <row r="631">
      <c r="N631" s="16"/>
    </row>
    <row r="632">
      <c r="N632" s="16"/>
    </row>
    <row r="633">
      <c r="N633" s="16"/>
    </row>
    <row r="634">
      <c r="N634" s="16"/>
    </row>
    <row r="635">
      <c r="N635" s="16"/>
    </row>
    <row r="636">
      <c r="N636" s="16"/>
    </row>
    <row r="637">
      <c r="N637" s="16"/>
    </row>
    <row r="638">
      <c r="N638" s="16"/>
    </row>
    <row r="639">
      <c r="N639" s="16"/>
    </row>
    <row r="640">
      <c r="N640" s="16"/>
    </row>
    <row r="641">
      <c r="N641" s="16"/>
    </row>
    <row r="642">
      <c r="N642" s="16"/>
    </row>
    <row r="643">
      <c r="N643" s="16"/>
    </row>
    <row r="644">
      <c r="N644" s="16"/>
    </row>
    <row r="645">
      <c r="N645" s="16"/>
    </row>
    <row r="646">
      <c r="N646" s="16"/>
    </row>
    <row r="647">
      <c r="N647" s="16"/>
    </row>
    <row r="648">
      <c r="N648" s="16"/>
    </row>
    <row r="649">
      <c r="N649" s="16"/>
    </row>
    <row r="650">
      <c r="N650" s="16"/>
    </row>
    <row r="651">
      <c r="N651" s="16"/>
    </row>
    <row r="652">
      <c r="N652" s="16"/>
    </row>
    <row r="653">
      <c r="N653" s="16"/>
    </row>
    <row r="654">
      <c r="N654" s="16"/>
    </row>
    <row r="655">
      <c r="N655" s="16"/>
    </row>
    <row r="656">
      <c r="N656" s="16"/>
    </row>
    <row r="657">
      <c r="N657" s="16"/>
    </row>
    <row r="658">
      <c r="N658" s="16"/>
    </row>
    <row r="659">
      <c r="N659" s="16"/>
    </row>
    <row r="660">
      <c r="N660" s="16"/>
    </row>
    <row r="661">
      <c r="N661" s="16"/>
    </row>
    <row r="662">
      <c r="N662" s="16"/>
    </row>
    <row r="663">
      <c r="N663" s="16"/>
    </row>
    <row r="664">
      <c r="N664" s="16"/>
    </row>
    <row r="665">
      <c r="N665" s="16"/>
    </row>
    <row r="666">
      <c r="N666" s="16"/>
    </row>
    <row r="667">
      <c r="N667" s="16"/>
    </row>
    <row r="668">
      <c r="N668" s="16"/>
    </row>
    <row r="669">
      <c r="N669" s="16"/>
    </row>
    <row r="670">
      <c r="N670" s="16"/>
    </row>
    <row r="671">
      <c r="N671" s="16"/>
    </row>
    <row r="672">
      <c r="N672" s="16"/>
    </row>
    <row r="673">
      <c r="N673" s="16"/>
    </row>
    <row r="674">
      <c r="N674" s="16"/>
    </row>
    <row r="675">
      <c r="N675" s="16"/>
    </row>
    <row r="676">
      <c r="N676" s="16"/>
    </row>
    <row r="677">
      <c r="N677" s="16"/>
    </row>
    <row r="678">
      <c r="N678" s="16"/>
    </row>
    <row r="679">
      <c r="N679" s="16"/>
    </row>
    <row r="680">
      <c r="N680" s="16"/>
    </row>
    <row r="681">
      <c r="N681" s="16"/>
    </row>
    <row r="682">
      <c r="N682" s="16"/>
    </row>
    <row r="683">
      <c r="N683" s="16"/>
    </row>
    <row r="684">
      <c r="N684" s="16"/>
    </row>
    <row r="685">
      <c r="N685" s="16"/>
    </row>
    <row r="686">
      <c r="N686" s="16"/>
    </row>
    <row r="687">
      <c r="N687" s="16"/>
    </row>
    <row r="688">
      <c r="N688" s="16"/>
    </row>
    <row r="689">
      <c r="N689" s="16"/>
    </row>
    <row r="690">
      <c r="N690" s="16"/>
    </row>
    <row r="691">
      <c r="N691" s="16"/>
    </row>
    <row r="692">
      <c r="N692" s="16"/>
    </row>
    <row r="693">
      <c r="N693" s="16"/>
    </row>
    <row r="694">
      <c r="N694" s="16"/>
    </row>
    <row r="695">
      <c r="N695" s="16"/>
    </row>
    <row r="696">
      <c r="N696" s="16"/>
    </row>
    <row r="697">
      <c r="N697" s="16"/>
    </row>
    <row r="698">
      <c r="N698" s="16"/>
    </row>
    <row r="699">
      <c r="N699" s="16"/>
    </row>
    <row r="700">
      <c r="N700" s="16"/>
    </row>
    <row r="701">
      <c r="N701" s="16"/>
    </row>
    <row r="702">
      <c r="N702" s="16"/>
    </row>
    <row r="703">
      <c r="N703" s="16"/>
    </row>
    <row r="704">
      <c r="N704" s="16"/>
    </row>
    <row r="705">
      <c r="N705" s="16"/>
    </row>
    <row r="706">
      <c r="N706" s="16"/>
    </row>
    <row r="707">
      <c r="N707" s="16"/>
    </row>
    <row r="708">
      <c r="N708" s="16"/>
    </row>
    <row r="709">
      <c r="N709" s="16"/>
    </row>
    <row r="710">
      <c r="N710" s="16"/>
    </row>
    <row r="711">
      <c r="N711" s="16"/>
    </row>
    <row r="712">
      <c r="N712" s="16"/>
    </row>
    <row r="713">
      <c r="N713" s="16"/>
    </row>
    <row r="714">
      <c r="N714" s="16"/>
    </row>
    <row r="715">
      <c r="N715" s="16"/>
    </row>
    <row r="716">
      <c r="N716" s="16"/>
    </row>
    <row r="717">
      <c r="N717" s="16"/>
    </row>
    <row r="718">
      <c r="N718" s="16"/>
    </row>
    <row r="719">
      <c r="N719" s="16"/>
    </row>
    <row r="720">
      <c r="N720" s="16"/>
    </row>
    <row r="721">
      <c r="N721" s="16"/>
    </row>
    <row r="722">
      <c r="N722" s="16"/>
    </row>
    <row r="723">
      <c r="N723" s="16"/>
    </row>
    <row r="724">
      <c r="N724" s="16"/>
    </row>
    <row r="725">
      <c r="N725" s="16"/>
    </row>
    <row r="726">
      <c r="N726" s="16"/>
    </row>
    <row r="727">
      <c r="N727" s="16"/>
    </row>
    <row r="728">
      <c r="N728" s="16"/>
    </row>
    <row r="729">
      <c r="N729" s="16"/>
    </row>
    <row r="730">
      <c r="N730" s="16"/>
    </row>
    <row r="731">
      <c r="N731" s="16"/>
    </row>
    <row r="732">
      <c r="N732" s="16"/>
    </row>
    <row r="733">
      <c r="N733" s="16"/>
    </row>
    <row r="734">
      <c r="N734" s="16"/>
    </row>
    <row r="735">
      <c r="N735" s="16"/>
    </row>
    <row r="736">
      <c r="N736" s="16"/>
    </row>
    <row r="737">
      <c r="N737" s="16"/>
    </row>
    <row r="738">
      <c r="N738" s="16"/>
    </row>
    <row r="739">
      <c r="N739" s="16"/>
    </row>
    <row r="740">
      <c r="N740" s="16"/>
    </row>
    <row r="741">
      <c r="N741" s="16"/>
    </row>
    <row r="742">
      <c r="N742" s="16"/>
    </row>
    <row r="743">
      <c r="N743" s="16"/>
    </row>
    <row r="744">
      <c r="N744" s="16"/>
    </row>
    <row r="745">
      <c r="N745" s="16"/>
    </row>
    <row r="746">
      <c r="N746" s="16"/>
    </row>
    <row r="747">
      <c r="N747" s="16"/>
    </row>
    <row r="748">
      <c r="N748" s="16"/>
    </row>
    <row r="749">
      <c r="N749" s="16"/>
    </row>
    <row r="750">
      <c r="N750" s="16"/>
    </row>
    <row r="751">
      <c r="N751" s="16"/>
    </row>
    <row r="752">
      <c r="N752" s="16"/>
    </row>
    <row r="753">
      <c r="N753" s="16"/>
    </row>
    <row r="754">
      <c r="N754" s="16"/>
    </row>
    <row r="755">
      <c r="N755" s="16"/>
    </row>
    <row r="756">
      <c r="N756" s="16"/>
    </row>
    <row r="757">
      <c r="N757" s="16"/>
    </row>
    <row r="758">
      <c r="N758" s="16"/>
    </row>
    <row r="759">
      <c r="N759" s="16"/>
    </row>
    <row r="760">
      <c r="N760" s="16"/>
    </row>
    <row r="761">
      <c r="N761" s="16"/>
    </row>
    <row r="762">
      <c r="N762" s="16"/>
    </row>
    <row r="763">
      <c r="N763" s="16"/>
    </row>
    <row r="764">
      <c r="N764" s="16"/>
    </row>
    <row r="765">
      <c r="N765" s="16"/>
    </row>
    <row r="766">
      <c r="N766" s="16"/>
    </row>
    <row r="767">
      <c r="N767" s="16"/>
    </row>
    <row r="768">
      <c r="N768" s="16"/>
    </row>
    <row r="769">
      <c r="N769" s="16"/>
    </row>
    <row r="770">
      <c r="N770" s="16"/>
    </row>
    <row r="771">
      <c r="N771" s="16"/>
    </row>
    <row r="772">
      <c r="N772" s="16"/>
    </row>
    <row r="773">
      <c r="N773" s="16"/>
    </row>
    <row r="774">
      <c r="N774" s="16"/>
    </row>
    <row r="775">
      <c r="N775" s="16"/>
    </row>
    <row r="776">
      <c r="N776" s="16"/>
    </row>
    <row r="777">
      <c r="N777" s="16"/>
    </row>
    <row r="778">
      <c r="N778" s="16"/>
    </row>
    <row r="779">
      <c r="N779" s="16"/>
    </row>
    <row r="780">
      <c r="N780" s="16"/>
    </row>
    <row r="781">
      <c r="N781" s="16"/>
    </row>
    <row r="782">
      <c r="N782" s="16"/>
    </row>
    <row r="783">
      <c r="N783" s="16"/>
    </row>
    <row r="784">
      <c r="N784" s="16"/>
    </row>
    <row r="785">
      <c r="N785" s="16"/>
    </row>
    <row r="786">
      <c r="N786" s="16"/>
    </row>
    <row r="787">
      <c r="N787" s="16"/>
    </row>
    <row r="788">
      <c r="N788" s="16"/>
    </row>
    <row r="789">
      <c r="N789" s="16"/>
    </row>
    <row r="790">
      <c r="N790" s="16"/>
    </row>
    <row r="791">
      <c r="N791" s="16"/>
    </row>
    <row r="792">
      <c r="N792" s="16"/>
    </row>
    <row r="793">
      <c r="N793" s="16"/>
    </row>
    <row r="794">
      <c r="N794" s="16"/>
    </row>
    <row r="795">
      <c r="N795" s="16"/>
    </row>
    <row r="796">
      <c r="N796" s="16"/>
    </row>
    <row r="797">
      <c r="N797" s="16"/>
    </row>
    <row r="798">
      <c r="N798" s="16"/>
    </row>
    <row r="799">
      <c r="N799" s="16"/>
    </row>
    <row r="800">
      <c r="N800" s="16"/>
    </row>
    <row r="801">
      <c r="N801" s="16"/>
    </row>
    <row r="802">
      <c r="N802" s="16"/>
    </row>
    <row r="803">
      <c r="N803" s="16"/>
    </row>
    <row r="804">
      <c r="N804" s="16"/>
    </row>
    <row r="805">
      <c r="N805" s="16"/>
    </row>
    <row r="806">
      <c r="N806" s="16"/>
    </row>
    <row r="807">
      <c r="N807" s="16"/>
    </row>
    <row r="808">
      <c r="N808" s="16"/>
    </row>
    <row r="809">
      <c r="N809" s="16"/>
    </row>
    <row r="810">
      <c r="N810" s="16"/>
    </row>
    <row r="811">
      <c r="N811" s="16"/>
    </row>
    <row r="812">
      <c r="N812" s="16"/>
    </row>
    <row r="813">
      <c r="N813" s="16"/>
    </row>
    <row r="814">
      <c r="N814" s="16"/>
    </row>
    <row r="815">
      <c r="N815" s="16"/>
    </row>
    <row r="816">
      <c r="N816" s="16"/>
    </row>
    <row r="817">
      <c r="N817" s="16"/>
    </row>
    <row r="818">
      <c r="N818" s="16"/>
    </row>
    <row r="819">
      <c r="N819" s="16"/>
    </row>
    <row r="820">
      <c r="N820" s="16"/>
    </row>
    <row r="821">
      <c r="N821" s="16"/>
    </row>
    <row r="822">
      <c r="N822" s="16"/>
    </row>
    <row r="823">
      <c r="N823" s="16"/>
    </row>
    <row r="824">
      <c r="N824" s="16"/>
    </row>
    <row r="825">
      <c r="N825" s="16"/>
    </row>
    <row r="826">
      <c r="N826" s="16"/>
    </row>
    <row r="827">
      <c r="N827" s="16"/>
    </row>
    <row r="828">
      <c r="N828" s="16"/>
    </row>
    <row r="829">
      <c r="N829" s="16"/>
    </row>
    <row r="830">
      <c r="N830" s="16"/>
    </row>
    <row r="831">
      <c r="N831" s="16"/>
    </row>
    <row r="832">
      <c r="N832" s="16"/>
    </row>
    <row r="833">
      <c r="N833" s="16"/>
    </row>
    <row r="834">
      <c r="N834" s="16"/>
    </row>
    <row r="835">
      <c r="N835" s="16"/>
    </row>
    <row r="836">
      <c r="N836" s="16"/>
    </row>
    <row r="837">
      <c r="N837" s="16"/>
    </row>
    <row r="838">
      <c r="N838" s="16"/>
    </row>
    <row r="839">
      <c r="N839" s="16"/>
    </row>
    <row r="840">
      <c r="N840" s="16"/>
    </row>
    <row r="841">
      <c r="N841" s="16"/>
    </row>
    <row r="842">
      <c r="N842" s="16"/>
    </row>
    <row r="843">
      <c r="N843" s="16"/>
    </row>
    <row r="844">
      <c r="N844" s="16"/>
    </row>
    <row r="845">
      <c r="N845" s="16"/>
    </row>
    <row r="846">
      <c r="N846" s="16"/>
    </row>
    <row r="847">
      <c r="N847" s="16"/>
    </row>
    <row r="848">
      <c r="N848" s="16"/>
    </row>
    <row r="849">
      <c r="N849" s="16"/>
    </row>
    <row r="850">
      <c r="N850" s="16"/>
    </row>
    <row r="851">
      <c r="N851" s="16"/>
    </row>
    <row r="852">
      <c r="N852" s="16"/>
    </row>
    <row r="853">
      <c r="N853" s="16"/>
    </row>
    <row r="854">
      <c r="N854" s="16"/>
    </row>
    <row r="855">
      <c r="N855" s="16"/>
    </row>
    <row r="856">
      <c r="N856" s="16"/>
    </row>
    <row r="857">
      <c r="N857" s="16"/>
    </row>
    <row r="858">
      <c r="N858" s="16"/>
    </row>
    <row r="859">
      <c r="N859" s="16"/>
    </row>
    <row r="860">
      <c r="N860" s="16"/>
    </row>
    <row r="861">
      <c r="N861" s="16"/>
    </row>
    <row r="862">
      <c r="N862" s="16"/>
    </row>
    <row r="863">
      <c r="N863" s="16"/>
    </row>
    <row r="864">
      <c r="N864" s="16"/>
    </row>
    <row r="865">
      <c r="N865" s="16"/>
    </row>
    <row r="866">
      <c r="N866" s="16"/>
    </row>
    <row r="867">
      <c r="N867" s="16"/>
    </row>
    <row r="868">
      <c r="N868" s="16"/>
    </row>
    <row r="869">
      <c r="N869" s="16"/>
    </row>
    <row r="870">
      <c r="N870" s="16"/>
    </row>
    <row r="871">
      <c r="N871" s="16"/>
    </row>
    <row r="872">
      <c r="N872" s="16"/>
    </row>
    <row r="873">
      <c r="N873" s="16"/>
    </row>
    <row r="874">
      <c r="N874" s="16"/>
    </row>
    <row r="875">
      <c r="N875" s="16"/>
    </row>
    <row r="876">
      <c r="N876" s="16"/>
    </row>
    <row r="877">
      <c r="N877" s="16"/>
    </row>
    <row r="878">
      <c r="N878" s="16"/>
    </row>
    <row r="879">
      <c r="N879" s="16"/>
    </row>
    <row r="880">
      <c r="N880" s="16"/>
    </row>
    <row r="881">
      <c r="N881" s="16"/>
    </row>
    <row r="882">
      <c r="N882" s="16"/>
    </row>
    <row r="883">
      <c r="N883" s="16"/>
    </row>
    <row r="884">
      <c r="N884" s="16"/>
    </row>
    <row r="885">
      <c r="N885" s="16"/>
    </row>
    <row r="886">
      <c r="N886" s="16"/>
    </row>
    <row r="887">
      <c r="N887" s="16"/>
    </row>
    <row r="888">
      <c r="N888" s="16"/>
    </row>
    <row r="889">
      <c r="N889" s="16"/>
    </row>
    <row r="890">
      <c r="N890" s="16"/>
    </row>
    <row r="891">
      <c r="N891" s="16"/>
    </row>
    <row r="892">
      <c r="N892" s="16"/>
    </row>
    <row r="893">
      <c r="N893" s="16"/>
    </row>
    <row r="894">
      <c r="N894" s="16"/>
    </row>
    <row r="895">
      <c r="N895" s="16"/>
    </row>
    <row r="896">
      <c r="N896" s="16"/>
    </row>
    <row r="897">
      <c r="N897" s="16"/>
    </row>
    <row r="898">
      <c r="N898" s="16"/>
    </row>
    <row r="899">
      <c r="N899" s="16"/>
    </row>
    <row r="900">
      <c r="N900" s="16"/>
    </row>
    <row r="901">
      <c r="N901" s="16"/>
    </row>
    <row r="902">
      <c r="N902" s="16"/>
    </row>
    <row r="903">
      <c r="N903" s="16"/>
    </row>
    <row r="904">
      <c r="N904" s="16"/>
    </row>
    <row r="905">
      <c r="N905" s="16"/>
    </row>
    <row r="906">
      <c r="N906" s="16"/>
    </row>
    <row r="907">
      <c r="N907" s="16"/>
    </row>
    <row r="908">
      <c r="N908" s="16"/>
    </row>
    <row r="909">
      <c r="N909" s="16"/>
    </row>
    <row r="910">
      <c r="N910" s="16"/>
    </row>
    <row r="911">
      <c r="N911" s="16"/>
    </row>
    <row r="912">
      <c r="N912" s="16"/>
    </row>
    <row r="913">
      <c r="N913" s="16"/>
    </row>
    <row r="914">
      <c r="N914" s="16"/>
    </row>
    <row r="915">
      <c r="N915" s="16"/>
    </row>
    <row r="916">
      <c r="N916" s="16"/>
    </row>
    <row r="917">
      <c r="N917" s="16"/>
    </row>
    <row r="918">
      <c r="N918" s="16"/>
    </row>
    <row r="919">
      <c r="N919" s="16"/>
    </row>
    <row r="920">
      <c r="N920" s="16"/>
    </row>
    <row r="921">
      <c r="N921" s="16"/>
    </row>
    <row r="922">
      <c r="N922" s="16"/>
    </row>
    <row r="923">
      <c r="N923" s="16"/>
    </row>
    <row r="924">
      <c r="N924" s="16"/>
    </row>
    <row r="925">
      <c r="N925" s="16"/>
    </row>
    <row r="926">
      <c r="N926" s="16"/>
    </row>
    <row r="927">
      <c r="N927" s="16"/>
    </row>
    <row r="928">
      <c r="N928" s="16"/>
    </row>
    <row r="929">
      <c r="N929" s="16"/>
    </row>
    <row r="930">
      <c r="N930" s="16"/>
    </row>
    <row r="931">
      <c r="N931" s="16"/>
    </row>
    <row r="932">
      <c r="N932" s="16"/>
    </row>
    <row r="933">
      <c r="N933" s="16"/>
    </row>
    <row r="934">
      <c r="N934" s="16"/>
    </row>
    <row r="935">
      <c r="N935" s="16"/>
    </row>
    <row r="936">
      <c r="N936" s="16"/>
    </row>
    <row r="937">
      <c r="N937" s="16"/>
    </row>
    <row r="938">
      <c r="N938" s="16"/>
    </row>
    <row r="939">
      <c r="N939" s="16"/>
    </row>
    <row r="940">
      <c r="N940" s="16"/>
    </row>
    <row r="941">
      <c r="N941" s="16"/>
    </row>
    <row r="942">
      <c r="N942" s="16"/>
    </row>
    <row r="943">
      <c r="N943" s="16"/>
    </row>
    <row r="944">
      <c r="N944" s="16"/>
    </row>
    <row r="945">
      <c r="N945" s="16"/>
    </row>
    <row r="946">
      <c r="N946" s="16"/>
    </row>
    <row r="947">
      <c r="N947" s="16"/>
    </row>
    <row r="948">
      <c r="N948" s="16"/>
    </row>
    <row r="949">
      <c r="N949" s="16"/>
    </row>
    <row r="950">
      <c r="N950" s="16"/>
    </row>
    <row r="951">
      <c r="N951" s="16"/>
    </row>
    <row r="952">
      <c r="N952" s="16"/>
    </row>
    <row r="953">
      <c r="N953" s="16"/>
    </row>
    <row r="954">
      <c r="N954" s="16"/>
    </row>
    <row r="955">
      <c r="N955" s="16"/>
    </row>
    <row r="956">
      <c r="N956" s="16"/>
    </row>
    <row r="957">
      <c r="N957" s="16"/>
    </row>
    <row r="958">
      <c r="N958" s="16"/>
    </row>
    <row r="959">
      <c r="N959" s="16"/>
    </row>
    <row r="960">
      <c r="N960" s="16"/>
    </row>
    <row r="961">
      <c r="N961" s="16"/>
    </row>
    <row r="962">
      <c r="N962" s="16"/>
    </row>
    <row r="963">
      <c r="N963" s="16"/>
    </row>
    <row r="964">
      <c r="N964" s="16"/>
    </row>
    <row r="965">
      <c r="N965" s="16"/>
    </row>
    <row r="966">
      <c r="N966" s="16"/>
    </row>
    <row r="967">
      <c r="N967" s="16"/>
    </row>
    <row r="968">
      <c r="N968" s="16"/>
    </row>
    <row r="969">
      <c r="N969" s="16"/>
    </row>
    <row r="970">
      <c r="N970" s="16"/>
    </row>
    <row r="971">
      <c r="N971" s="16"/>
    </row>
    <row r="972">
      <c r="N972" s="16"/>
    </row>
    <row r="973">
      <c r="N973" s="16"/>
    </row>
    <row r="974">
      <c r="N974" s="16"/>
    </row>
    <row r="975">
      <c r="N975" s="16"/>
    </row>
    <row r="976">
      <c r="N976" s="16"/>
    </row>
    <row r="977">
      <c r="N977" s="16"/>
    </row>
    <row r="978">
      <c r="N978" s="16"/>
    </row>
    <row r="979">
      <c r="N979" s="16"/>
    </row>
    <row r="980">
      <c r="N980" s="16"/>
    </row>
    <row r="981">
      <c r="N981" s="16"/>
    </row>
    <row r="982">
      <c r="N982" s="16"/>
    </row>
    <row r="983">
      <c r="N983" s="16"/>
    </row>
    <row r="984">
      <c r="N984" s="16"/>
    </row>
    <row r="985">
      <c r="N985" s="16"/>
    </row>
    <row r="986">
      <c r="N986" s="16"/>
    </row>
    <row r="987">
      <c r="N987" s="16"/>
    </row>
    <row r="988">
      <c r="N988" s="16"/>
    </row>
    <row r="989">
      <c r="N989" s="16"/>
    </row>
    <row r="990">
      <c r="N990" s="16"/>
    </row>
    <row r="991">
      <c r="N991" s="16"/>
    </row>
    <row r="992">
      <c r="N992" s="16"/>
    </row>
    <row r="993">
      <c r="N993" s="16"/>
    </row>
    <row r="994">
      <c r="N994" s="16"/>
    </row>
    <row r="995">
      <c r="N995" s="16"/>
    </row>
    <row r="996">
      <c r="N996" s="16"/>
    </row>
    <row r="997">
      <c r="N997" s="16"/>
    </row>
    <row r="998">
      <c r="N998" s="16"/>
    </row>
    <row r="999">
      <c r="N999" s="16"/>
    </row>
    <row r="1000">
      <c r="N1000" s="16"/>
    </row>
  </sheetData>
  <mergeCells count="29">
    <mergeCell ref="A3:A8"/>
    <mergeCell ref="A10:B11"/>
    <mergeCell ref="A12:A17"/>
    <mergeCell ref="A19:B20"/>
    <mergeCell ref="A21:A26"/>
    <mergeCell ref="A28:B29"/>
    <mergeCell ref="A30:A35"/>
    <mergeCell ref="A1:B2"/>
    <mergeCell ref="C1:G2"/>
    <mergeCell ref="H1:H2"/>
    <mergeCell ref="I1:I2"/>
    <mergeCell ref="J1:J2"/>
    <mergeCell ref="K1:K2"/>
    <mergeCell ref="H8:K9"/>
    <mergeCell ref="I19:I20"/>
    <mergeCell ref="J19:J20"/>
    <mergeCell ref="H26:K27"/>
    <mergeCell ref="C28:G29"/>
    <mergeCell ref="H28:H29"/>
    <mergeCell ref="I28:I29"/>
    <mergeCell ref="J28:J29"/>
    <mergeCell ref="H33:K34"/>
    <mergeCell ref="C10:G11"/>
    <mergeCell ref="H10:H11"/>
    <mergeCell ref="I10:I11"/>
    <mergeCell ref="J10:J11"/>
    <mergeCell ref="H17:K18"/>
    <mergeCell ref="C19:G20"/>
    <mergeCell ref="H19:H20"/>
  </mergeCells>
  <conditionalFormatting sqref="H14:J14 H23:J23 H31:J31">
    <cfRule type="colorScale" priority="1">
      <colorScale>
        <cfvo type="min"/>
        <cfvo type="max"/>
        <color rgb="FF00FF00"/>
        <color rgb="FFFFFFFF"/>
      </colorScale>
    </cfRule>
  </conditionalFormatting>
  <conditionalFormatting sqref="H15:J15 H24:J24">
    <cfRule type="colorScale" priority="2">
      <colorScale>
        <cfvo type="min"/>
        <cfvo type="max"/>
        <color rgb="FFFFFFFF"/>
        <color rgb="FF00FF00"/>
      </colorScale>
    </cfRule>
  </conditionalFormatting>
  <conditionalFormatting sqref="H16:J16 H25:J25 H32:J32">
    <cfRule type="colorScale" priority="3">
      <colorScale>
        <cfvo type="min"/>
        <cfvo type="max"/>
        <color rgb="FFFFFFFF"/>
        <color rgb="FF00FF00"/>
      </colorScale>
    </cfRule>
  </conditionalFormatting>
  <conditionalFormatting sqref="H6:K6">
    <cfRule type="colorScale" priority="4">
      <colorScale>
        <cfvo type="min"/>
        <cfvo type="max"/>
        <color rgb="FFFFFFFF"/>
        <color rgb="FF00FF00"/>
      </colorScale>
    </cfRule>
  </conditionalFormatting>
  <conditionalFormatting sqref="H7:K7">
    <cfRule type="colorScale" priority="5">
      <colorScale>
        <cfvo type="min"/>
        <cfvo type="max"/>
        <color rgb="FFFFFFFF"/>
        <color rgb="FF00FF00"/>
      </colorScale>
    </cfRule>
  </conditionalFormatting>
  <conditionalFormatting sqref="H5:K5">
    <cfRule type="colorScale" priority="6">
      <colorScale>
        <cfvo type="min"/>
        <cfvo type="max"/>
        <color rgb="FF00FF00"/>
        <color rgb="FFFFFFFF"/>
      </colorScale>
    </cfRule>
  </conditionalFormatting>
  <drawing r:id="rId1"/>
</worksheet>
</file>